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USUARIO\Documents\BURGOS\2024\CONTESTACION AUDITORIA CONTROL INTERNO 2024\OFICIO NO ASE AEA 1729 2024\"/>
    </mc:Choice>
  </mc:AlternateContent>
  <xr:revisionPtr revIDLastSave="0" documentId="8_{51E012E6-FE1E-43BE-8376-526F0E82D77A}" xr6:coauthVersionLast="47" xr6:coauthVersionMax="47" xr10:uidLastSave="{00000000-0000-0000-0000-000000000000}"/>
  <bookViews>
    <workbookView xWindow="-120" yWindow="-120" windowWidth="29040" windowHeight="15720" firstSheet="22" activeTab="22" xr2:uid="{00000000-000D-0000-FFFF-FFFF00000000}"/>
  </bookViews>
  <sheets>
    <sheet name="INDICE" sheetId="19" state="hidden" r:id="rId1"/>
    <sheet name="1" sheetId="1" state="hidden" r:id="rId2"/>
    <sheet name="2" sheetId="2" state="hidden" r:id="rId3"/>
    <sheet name="5" sheetId="3" state="hidden" r:id="rId4"/>
    <sheet name="6" sheetId="4" state="hidden" r:id="rId5"/>
    <sheet name="8" sheetId="5" state="hidden" r:id="rId6"/>
    <sheet name="9.1" sheetId="6" state="hidden" r:id="rId7"/>
    <sheet name="A2" sheetId="40" state="hidden" r:id="rId8"/>
    <sheet name="A5a" sheetId="20" state="hidden" r:id="rId9"/>
    <sheet name="A5b" sheetId="21" state="hidden" r:id="rId10"/>
    <sheet name="A6" sheetId="28" state="hidden" r:id="rId11"/>
    <sheet name="7.GA.8.1" sheetId="41" state="hidden" r:id="rId12"/>
    <sheet name="7.I.3" sheetId="11" state="hidden" r:id="rId13"/>
    <sheet name="DEPRECIACION" sheetId="27" state="hidden" r:id="rId14"/>
    <sheet name="7.I.8" sheetId="12" state="hidden" r:id="rId15"/>
    <sheet name="7.I.9" sheetId="13" state="hidden" r:id="rId16"/>
    <sheet name="7.I.12" sheetId="14" state="hidden" r:id="rId17"/>
    <sheet name="7.III.1-2" sheetId="29" state="hidden" r:id="rId18"/>
    <sheet name="7.IV.2" sheetId="16" state="hidden" r:id="rId19"/>
    <sheet name="7.V.1" sheetId="17" state="hidden" r:id="rId20"/>
    <sheet name="7.V.2" sheetId="18" state="hidden" r:id="rId21"/>
    <sheet name="PRESENTACION" sheetId="26" state="hidden" r:id="rId22"/>
    <sheet name="1LDF" sheetId="30" r:id="rId23"/>
    <sheet name="2LDF" sheetId="31" r:id="rId24"/>
    <sheet name="3LDF" sheetId="32" r:id="rId25"/>
    <sheet name="4LDF" sheetId="33" r:id="rId26"/>
    <sheet name="5LDF" sheetId="34" r:id="rId27"/>
    <sheet name="6aLDF" sheetId="35" r:id="rId28"/>
    <sheet name="6bLDF" sheetId="36" r:id="rId29"/>
    <sheet name="6cLDF" sheetId="37" r:id="rId30"/>
    <sheet name="6dLDF" sheetId="38" r:id="rId31"/>
    <sheet name="8 LDF" sheetId="39" r:id="rId32"/>
  </sheets>
  <externalReferences>
    <externalReference r:id="rId33"/>
    <externalReference r:id="rId34"/>
    <externalReference r:id="rId35"/>
  </externalReferences>
  <definedNames>
    <definedName name="ANEXO" localSheetId="20">#REF!</definedName>
    <definedName name="ANEXO">#REF!</definedName>
    <definedName name="_xlnm.Print_Area" localSheetId="1">'1'!$B$1:$I$72</definedName>
    <definedName name="_xlnm.Print_Area" localSheetId="2">'2'!$A$1:$E$80</definedName>
    <definedName name="_xlnm.Print_Area" localSheetId="3">'5'!$B$1:$G$71</definedName>
    <definedName name="_xlnm.Print_Area" localSheetId="4">'6'!$A:$F</definedName>
    <definedName name="_xlnm.Print_Area" localSheetId="16">'7.I.12'!$A$1:$I$107</definedName>
    <definedName name="_xlnm.Print_Area" localSheetId="12">'7.I.3'!$B$7:$G$30</definedName>
    <definedName name="_xlnm.Print_Area" localSheetId="14">'7.I.8'!$A$2:$F$143</definedName>
    <definedName name="_xlnm.Print_Area" localSheetId="15">'7.I.9'!$B$1:$H$26</definedName>
    <definedName name="_xlnm.Print_Area" localSheetId="17">'7.III.1-2'!$B$1:$J$26</definedName>
    <definedName name="_xlnm.Print_Area" localSheetId="18">'7.IV.2'!$A$1:$D$22</definedName>
    <definedName name="_xlnm.Print_Area" localSheetId="19">'7.V.1'!$A$1:$M$28</definedName>
    <definedName name="_xlnm.Print_Area" localSheetId="20">'7.V.2'!$B$1:$M$42</definedName>
    <definedName name="_xlnm.Print_Area" localSheetId="5">'8'!$B$1:$H$53</definedName>
    <definedName name="_xlnm.Print_Area" localSheetId="6">'9.1'!$B$1:$I$91</definedName>
    <definedName name="_xlnm.Print_Area" localSheetId="8">A5a!$A$1:$N$31</definedName>
    <definedName name="_xlnm.Print_Area" localSheetId="9">A5b!$A$1:$J$36</definedName>
    <definedName name="_xlnm.Print_Area" localSheetId="0">INDICE!$A$2:$B$39</definedName>
    <definedName name="G">[1]Conciliaciones!#REF!</definedName>
    <definedName name="_xlnm.Print_Titles" localSheetId="1">'1'!$1:$5</definedName>
    <definedName name="_xlnm.Print_Titles" localSheetId="2">'2'!$1:$6</definedName>
    <definedName name="_xlnm.Print_Titles" localSheetId="3">'5'!$1:$6</definedName>
    <definedName name="_xlnm.Print_Titles" localSheetId="4">'6'!$1:$10</definedName>
    <definedName name="_xlnm.Print_Titles" localSheetId="5">'8'!$1:$6</definedName>
    <definedName name="_xlnm.Print_Titles" localSheetId="6">'9.1'!$1:$9</definedName>
    <definedName name="_xlnm.Print_Titles" localSheetId="8">A5a!$1:$9</definedName>
    <definedName name="_xlnm.Print_Titles" localSheetId="9">A5b!$1:$8</definedName>
    <definedName name="X" localSheetId="20">#REF!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38" l="1"/>
  <c r="D32" i="38"/>
  <c r="C32" i="38"/>
  <c r="G22" i="38"/>
  <c r="H22" i="38" s="1"/>
  <c r="H21" i="38" s="1"/>
  <c r="G21" i="38"/>
  <c r="F21" i="38"/>
  <c r="G10" i="38"/>
  <c r="H10" i="38" s="1"/>
  <c r="H9" i="38" s="1"/>
  <c r="G9" i="38"/>
  <c r="G32" i="38" s="1"/>
  <c r="F9" i="38"/>
  <c r="F32" i="38" s="1"/>
  <c r="F158" i="35"/>
  <c r="I158" i="35" s="1"/>
  <c r="F157" i="35"/>
  <c r="I157" i="35" s="1"/>
  <c r="F156" i="35"/>
  <c r="I156" i="35" s="1"/>
  <c r="F155" i="35"/>
  <c r="I155" i="35" s="1"/>
  <c r="F154" i="35"/>
  <c r="I154" i="35" s="1"/>
  <c r="F153" i="35"/>
  <c r="F151" i="35" s="1"/>
  <c r="I151" i="35" s="1"/>
  <c r="F152" i="35"/>
  <c r="I152" i="35" s="1"/>
  <c r="H151" i="35"/>
  <c r="G151" i="35"/>
  <c r="E151" i="35"/>
  <c r="D151" i="35"/>
  <c r="F150" i="35"/>
  <c r="I150" i="35" s="1"/>
  <c r="F149" i="35"/>
  <c r="I149" i="35" s="1"/>
  <c r="F148" i="35"/>
  <c r="I148" i="35" s="1"/>
  <c r="H147" i="35"/>
  <c r="G147" i="35"/>
  <c r="F147" i="35"/>
  <c r="I147" i="35" s="1"/>
  <c r="E147" i="35"/>
  <c r="D147" i="35"/>
  <c r="F146" i="35"/>
  <c r="I146" i="35" s="1"/>
  <c r="F145" i="35"/>
  <c r="I145" i="35" s="1"/>
  <c r="F144" i="35"/>
  <c r="I144" i="35" s="1"/>
  <c r="F143" i="35"/>
  <c r="I143" i="35" s="1"/>
  <c r="F142" i="35"/>
  <c r="I142" i="35" s="1"/>
  <c r="F141" i="35"/>
  <c r="I141" i="35" s="1"/>
  <c r="F140" i="35"/>
  <c r="I140" i="35" s="1"/>
  <c r="F139" i="35"/>
  <c r="F138" i="35" s="1"/>
  <c r="I138" i="35" s="1"/>
  <c r="H138" i="35"/>
  <c r="G138" i="35"/>
  <c r="E138" i="35"/>
  <c r="D138" i="35"/>
  <c r="F137" i="35"/>
  <c r="I137" i="35" s="1"/>
  <c r="F136" i="35"/>
  <c r="I136" i="35" s="1"/>
  <c r="F135" i="35"/>
  <c r="F134" i="35" s="1"/>
  <c r="I134" i="35" s="1"/>
  <c r="H134" i="35"/>
  <c r="G134" i="35"/>
  <c r="E134" i="35"/>
  <c r="D134" i="35"/>
  <c r="F133" i="35"/>
  <c r="I133" i="35" s="1"/>
  <c r="F132" i="35"/>
  <c r="I132" i="35" s="1"/>
  <c r="F131" i="35"/>
  <c r="I131" i="35" s="1"/>
  <c r="F130" i="35"/>
  <c r="I130" i="35" s="1"/>
  <c r="F129" i="35"/>
  <c r="I129" i="35" s="1"/>
  <c r="F128" i="35"/>
  <c r="I128" i="35" s="1"/>
  <c r="F127" i="35"/>
  <c r="I127" i="35" s="1"/>
  <c r="F126" i="35"/>
  <c r="I126" i="35" s="1"/>
  <c r="F125" i="35"/>
  <c r="F124" i="35" s="1"/>
  <c r="I124" i="35" s="1"/>
  <c r="H124" i="35"/>
  <c r="G124" i="35"/>
  <c r="E124" i="35"/>
  <c r="D124" i="35"/>
  <c r="F123" i="35"/>
  <c r="I123" i="35" s="1"/>
  <c r="F122" i="35"/>
  <c r="I122" i="35" s="1"/>
  <c r="F121" i="35"/>
  <c r="I121" i="35" s="1"/>
  <c r="F120" i="35"/>
  <c r="I120" i="35" s="1"/>
  <c r="F119" i="35"/>
  <c r="I119" i="35" s="1"/>
  <c r="F118" i="35"/>
  <c r="I118" i="35" s="1"/>
  <c r="F117" i="35"/>
  <c r="I117" i="35" s="1"/>
  <c r="F116" i="35"/>
  <c r="I116" i="35" s="1"/>
  <c r="F115" i="35"/>
  <c r="F114" i="35" s="1"/>
  <c r="I114" i="35" s="1"/>
  <c r="H114" i="35"/>
  <c r="G114" i="35"/>
  <c r="E114" i="35"/>
  <c r="D114" i="35"/>
  <c r="F113" i="35"/>
  <c r="I113" i="35" s="1"/>
  <c r="F112" i="35"/>
  <c r="I112" i="35" s="1"/>
  <c r="F111" i="35"/>
  <c r="I111" i="35" s="1"/>
  <c r="F110" i="35"/>
  <c r="I110" i="35" s="1"/>
  <c r="F109" i="35"/>
  <c r="I109" i="35" s="1"/>
  <c r="F108" i="35"/>
  <c r="I108" i="35" s="1"/>
  <c r="F107" i="35"/>
  <c r="I107" i="35" s="1"/>
  <c r="F106" i="35"/>
  <c r="I106" i="35" s="1"/>
  <c r="F105" i="35"/>
  <c r="F104" i="35" s="1"/>
  <c r="I104" i="35" s="1"/>
  <c r="H104" i="35"/>
  <c r="G104" i="35"/>
  <c r="G85" i="35" s="1"/>
  <c r="E104" i="35"/>
  <c r="D104" i="35"/>
  <c r="D85" i="35" s="1"/>
  <c r="D160" i="35" s="1"/>
  <c r="F103" i="35"/>
  <c r="I103" i="35" s="1"/>
  <c r="F102" i="35"/>
  <c r="I102" i="35" s="1"/>
  <c r="F101" i="35"/>
  <c r="I101" i="35" s="1"/>
  <c r="F100" i="35"/>
  <c r="I100" i="35" s="1"/>
  <c r="F99" i="35"/>
  <c r="I99" i="35" s="1"/>
  <c r="F98" i="35"/>
  <c r="I98" i="35" s="1"/>
  <c r="F97" i="35"/>
  <c r="I97" i="35" s="1"/>
  <c r="F96" i="35"/>
  <c r="I96" i="35" s="1"/>
  <c r="F95" i="35"/>
  <c r="F94" i="35" s="1"/>
  <c r="I94" i="35" s="1"/>
  <c r="H94" i="35"/>
  <c r="G94" i="35"/>
  <c r="E94" i="35"/>
  <c r="D94" i="35"/>
  <c r="F93" i="35"/>
  <c r="I93" i="35" s="1"/>
  <c r="F92" i="35"/>
  <c r="I92" i="35" s="1"/>
  <c r="F91" i="35"/>
  <c r="I91" i="35" s="1"/>
  <c r="F90" i="35"/>
  <c r="I90" i="35" s="1"/>
  <c r="F89" i="35"/>
  <c r="I89" i="35" s="1"/>
  <c r="F88" i="35"/>
  <c r="I88" i="35" s="1"/>
  <c r="F87" i="35"/>
  <c r="I87" i="35" s="1"/>
  <c r="H86" i="35"/>
  <c r="G86" i="35"/>
  <c r="F86" i="35"/>
  <c r="I86" i="35" s="1"/>
  <c r="E86" i="35"/>
  <c r="D86" i="35"/>
  <c r="H85" i="35"/>
  <c r="E85" i="35"/>
  <c r="F83" i="35"/>
  <c r="I83" i="35" s="1"/>
  <c r="F82" i="35"/>
  <c r="I82" i="35" s="1"/>
  <c r="F81" i="35"/>
  <c r="I81" i="35" s="1"/>
  <c r="F80" i="35"/>
  <c r="I80" i="35" s="1"/>
  <c r="F79" i="35"/>
  <c r="I79" i="35" s="1"/>
  <c r="F78" i="35"/>
  <c r="I78" i="35" s="1"/>
  <c r="F77" i="35"/>
  <c r="F76" i="35" s="1"/>
  <c r="I76" i="35" s="1"/>
  <c r="H76" i="35"/>
  <c r="G76" i="35"/>
  <c r="E76" i="35"/>
  <c r="D76" i="35"/>
  <c r="F75" i="35"/>
  <c r="I75" i="35" s="1"/>
  <c r="F74" i="35"/>
  <c r="I74" i="35" s="1"/>
  <c r="F73" i="35"/>
  <c r="F72" i="35" s="1"/>
  <c r="I72" i="35" s="1"/>
  <c r="H72" i="35"/>
  <c r="G72" i="35"/>
  <c r="E72" i="35"/>
  <c r="D72" i="35"/>
  <c r="F71" i="35"/>
  <c r="I71" i="35" s="1"/>
  <c r="F70" i="35"/>
  <c r="I70" i="35" s="1"/>
  <c r="F69" i="35"/>
  <c r="I69" i="35" s="1"/>
  <c r="F68" i="35"/>
  <c r="I68" i="35" s="1"/>
  <c r="F67" i="35"/>
  <c r="I67" i="35" s="1"/>
  <c r="F66" i="35"/>
  <c r="I66" i="35" s="1"/>
  <c r="F65" i="35"/>
  <c r="I65" i="35" s="1"/>
  <c r="F64" i="35"/>
  <c r="I64" i="35" s="1"/>
  <c r="H63" i="35"/>
  <c r="G63" i="35"/>
  <c r="F63" i="35"/>
  <c r="I63" i="35" s="1"/>
  <c r="E63" i="35"/>
  <c r="D63" i="35"/>
  <c r="F62" i="35"/>
  <c r="I62" i="35" s="1"/>
  <c r="F61" i="35"/>
  <c r="I61" i="35" s="1"/>
  <c r="F60" i="35"/>
  <c r="I60" i="35" s="1"/>
  <c r="H59" i="35"/>
  <c r="G59" i="35"/>
  <c r="F59" i="35"/>
  <c r="I59" i="35" s="1"/>
  <c r="E59" i="35"/>
  <c r="D59" i="35"/>
  <c r="F58" i="35"/>
  <c r="I58" i="35" s="1"/>
  <c r="F57" i="35"/>
  <c r="I57" i="35" s="1"/>
  <c r="F56" i="35"/>
  <c r="I56" i="35" s="1"/>
  <c r="F55" i="35"/>
  <c r="I55" i="35" s="1"/>
  <c r="F54" i="35"/>
  <c r="F49" i="35" s="1"/>
  <c r="F53" i="35"/>
  <c r="I53" i="35" s="1"/>
  <c r="F52" i="35"/>
  <c r="I52" i="35" s="1"/>
  <c r="F51" i="35"/>
  <c r="I51" i="35" s="1"/>
  <c r="F50" i="35"/>
  <c r="I50" i="35" s="1"/>
  <c r="H49" i="35"/>
  <c r="G49" i="35"/>
  <c r="E49" i="35"/>
  <c r="D49" i="35"/>
  <c r="F48" i="35"/>
  <c r="I48" i="35" s="1"/>
  <c r="F47" i="35"/>
  <c r="I47" i="35" s="1"/>
  <c r="F46" i="35"/>
  <c r="I46" i="35" s="1"/>
  <c r="F45" i="35"/>
  <c r="I45" i="35" s="1"/>
  <c r="F44" i="35"/>
  <c r="I44" i="35" s="1"/>
  <c r="F43" i="35"/>
  <c r="I43" i="35" s="1"/>
  <c r="F42" i="35"/>
  <c r="I42" i="35" s="1"/>
  <c r="F41" i="35"/>
  <c r="I41" i="35" s="1"/>
  <c r="F40" i="35"/>
  <c r="I40" i="35" s="1"/>
  <c r="H39" i="35"/>
  <c r="G39" i="35"/>
  <c r="F39" i="35"/>
  <c r="E39" i="35"/>
  <c r="D39" i="35"/>
  <c r="F38" i="35"/>
  <c r="I38" i="35" s="1"/>
  <c r="F37" i="35"/>
  <c r="I37" i="35" s="1"/>
  <c r="F36" i="35"/>
  <c r="I36" i="35" s="1"/>
  <c r="F35" i="35"/>
  <c r="I35" i="35" s="1"/>
  <c r="F34" i="35"/>
  <c r="I34" i="35" s="1"/>
  <c r="F33" i="35"/>
  <c r="I33" i="35" s="1"/>
  <c r="F32" i="35"/>
  <c r="I32" i="35" s="1"/>
  <c r="F31" i="35"/>
  <c r="I31" i="35" s="1"/>
  <c r="F30" i="35"/>
  <c r="I30" i="35" s="1"/>
  <c r="H29" i="35"/>
  <c r="G29" i="35"/>
  <c r="F29" i="35"/>
  <c r="E29" i="35"/>
  <c r="D29" i="35"/>
  <c r="F28" i="35"/>
  <c r="I28" i="35" s="1"/>
  <c r="F27" i="35"/>
  <c r="I27" i="35" s="1"/>
  <c r="F26" i="35"/>
  <c r="I26" i="35" s="1"/>
  <c r="F25" i="35"/>
  <c r="I25" i="35" s="1"/>
  <c r="F24" i="35"/>
  <c r="I24" i="35" s="1"/>
  <c r="F23" i="35"/>
  <c r="I23" i="35" s="1"/>
  <c r="F22" i="35"/>
  <c r="I22" i="35" s="1"/>
  <c r="F21" i="35"/>
  <c r="F19" i="35" s="1"/>
  <c r="F20" i="35"/>
  <c r="I20" i="35" s="1"/>
  <c r="H19" i="35"/>
  <c r="G19" i="35"/>
  <c r="E19" i="35"/>
  <c r="D19" i="35"/>
  <c r="F18" i="35"/>
  <c r="I18" i="35" s="1"/>
  <c r="F17" i="35"/>
  <c r="I17" i="35" s="1"/>
  <c r="F16" i="35"/>
  <c r="I16" i="35" s="1"/>
  <c r="F15" i="35"/>
  <c r="I15" i="35" s="1"/>
  <c r="F14" i="35"/>
  <c r="I14" i="35" s="1"/>
  <c r="F13" i="35"/>
  <c r="I13" i="35" s="1"/>
  <c r="F12" i="35"/>
  <c r="F11" i="35" s="1"/>
  <c r="H11" i="35"/>
  <c r="G11" i="35"/>
  <c r="E11" i="35"/>
  <c r="D11" i="35"/>
  <c r="H10" i="35"/>
  <c r="H160" i="35" s="1"/>
  <c r="G10" i="35"/>
  <c r="G160" i="35" s="1"/>
  <c r="E10" i="35"/>
  <c r="E160" i="35" s="1"/>
  <c r="D10" i="35"/>
  <c r="J21" i="32"/>
  <c r="I21" i="32"/>
  <c r="H21" i="32"/>
  <c r="D21" i="32"/>
  <c r="C21" i="32"/>
  <c r="L20" i="32"/>
  <c r="L19" i="32"/>
  <c r="L18" i="32"/>
  <c r="L17" i="32"/>
  <c r="L16" i="32"/>
  <c r="L15" i="32"/>
  <c r="K15" i="32"/>
  <c r="K21" i="32" s="1"/>
  <c r="J15" i="32"/>
  <c r="I15" i="32"/>
  <c r="H15" i="32"/>
  <c r="G15" i="32"/>
  <c r="F15" i="32"/>
  <c r="F21" i="32" s="1"/>
  <c r="E15" i="32"/>
  <c r="E21" i="32" s="1"/>
  <c r="D15" i="32"/>
  <c r="C15" i="32"/>
  <c r="L14" i="32"/>
  <c r="L12" i="32"/>
  <c r="L11" i="32"/>
  <c r="L10" i="32"/>
  <c r="L9" i="32" s="1"/>
  <c r="L21" i="32" s="1"/>
  <c r="K9" i="32"/>
  <c r="J9" i="32"/>
  <c r="I9" i="32"/>
  <c r="H9" i="32"/>
  <c r="G9" i="32"/>
  <c r="G21" i="32" s="1"/>
  <c r="F9" i="32"/>
  <c r="E9" i="32"/>
  <c r="D9" i="32"/>
  <c r="C9" i="32"/>
  <c r="G36" i="31"/>
  <c r="F36" i="31"/>
  <c r="E36" i="31"/>
  <c r="D36" i="31"/>
  <c r="C36" i="31"/>
  <c r="D17" i="31"/>
  <c r="D19" i="31" s="1"/>
  <c r="G81" i="30"/>
  <c r="F81" i="30"/>
  <c r="H81" i="30" s="1"/>
  <c r="G59" i="30"/>
  <c r="F59" i="30"/>
  <c r="G47" i="30"/>
  <c r="F47" i="30"/>
  <c r="G9" i="14"/>
  <c r="G105" i="14"/>
  <c r="I103" i="14"/>
  <c r="H32" i="38" l="1"/>
  <c r="F10" i="35"/>
  <c r="I29" i="35"/>
  <c r="I85" i="35"/>
  <c r="I39" i="35"/>
  <c r="I21" i="35"/>
  <c r="I19" i="35" s="1"/>
  <c r="I54" i="35"/>
  <c r="I49" i="35" s="1"/>
  <c r="I95" i="35"/>
  <c r="I105" i="35"/>
  <c r="I115" i="35"/>
  <c r="I125" i="35"/>
  <c r="I135" i="35"/>
  <c r="I139" i="35"/>
  <c r="I153" i="35"/>
  <c r="F85" i="35"/>
  <c r="I12" i="35"/>
  <c r="I11" i="35" s="1"/>
  <c r="I73" i="35"/>
  <c r="I77" i="35"/>
  <c r="F160" i="35" l="1"/>
  <c r="I10" i="35"/>
  <c r="I160" i="35" s="1"/>
  <c r="K21" i="20" l="1"/>
  <c r="I104" i="14" l="1"/>
  <c r="I105" i="14"/>
  <c r="I52" i="14"/>
  <c r="I59" i="14"/>
  <c r="I66" i="14"/>
  <c r="I102" i="14"/>
  <c r="I101" i="14"/>
  <c r="I100" i="14"/>
  <c r="I99" i="14"/>
  <c r="I51" i="14"/>
  <c r="I50" i="14"/>
  <c r="I49" i="14"/>
  <c r="I48" i="14"/>
  <c r="I47" i="14"/>
  <c r="I58" i="14"/>
  <c r="I57" i="14"/>
  <c r="I56" i="14"/>
  <c r="I55" i="14"/>
  <c r="I54" i="14"/>
  <c r="I65" i="14"/>
  <c r="I64" i="14"/>
  <c r="I63" i="14"/>
  <c r="I62" i="14"/>
  <c r="I61" i="14"/>
  <c r="J12" i="20"/>
  <c r="I46" i="14"/>
  <c r="I53" i="14"/>
  <c r="I60" i="14"/>
  <c r="H19" i="6"/>
  <c r="H33" i="6"/>
  <c r="H81" i="6"/>
  <c r="J165" i="41" l="1"/>
  <c r="E58" i="6"/>
  <c r="D58" i="6"/>
  <c r="M108" i="14" l="1"/>
  <c r="H106" i="14"/>
  <c r="I98" i="14"/>
  <c r="I97" i="14"/>
  <c r="J96" i="14"/>
  <c r="J95" i="14"/>
  <c r="J94" i="14"/>
  <c r="J93" i="14"/>
  <c r="J92" i="14"/>
  <c r="K91" i="14"/>
  <c r="J91" i="14"/>
  <c r="J90" i="14"/>
  <c r="J89" i="14"/>
  <c r="G88" i="14"/>
  <c r="I88" i="14" s="1"/>
  <c r="G87" i="14"/>
  <c r="I87" i="14" s="1"/>
  <c r="J86" i="14"/>
  <c r="J85" i="14"/>
  <c r="J84" i="14"/>
  <c r="J83" i="14"/>
  <c r="J82" i="14"/>
  <c r="I81" i="14"/>
  <c r="I80" i="14"/>
  <c r="I79" i="14"/>
  <c r="I78" i="14"/>
  <c r="I77" i="14"/>
  <c r="I76" i="14"/>
  <c r="I75" i="14"/>
  <c r="I74" i="14"/>
  <c r="I73" i="14"/>
  <c r="I72" i="14"/>
  <c r="I71" i="14"/>
  <c r="I70" i="14"/>
  <c r="I69" i="14"/>
  <c r="J68" i="14"/>
  <c r="J67" i="14"/>
  <c r="I45" i="14"/>
  <c r="I44" i="14"/>
  <c r="G43" i="14"/>
  <c r="I43" i="14" s="1"/>
  <c r="J42" i="14"/>
  <c r="J41" i="14"/>
  <c r="J40" i="14"/>
  <c r="J39" i="14"/>
  <c r="G38" i="14"/>
  <c r="I38" i="14" s="1"/>
  <c r="J38" i="14" s="1"/>
  <c r="I37" i="14"/>
  <c r="J37" i="14" s="1"/>
  <c r="G36" i="14"/>
  <c r="I36" i="14" s="1"/>
  <c r="G35" i="14"/>
  <c r="G34" i="14"/>
  <c r="J33" i="14"/>
  <c r="J32" i="14"/>
  <c r="J31" i="14"/>
  <c r="J30" i="14"/>
  <c r="J29" i="14"/>
  <c r="J28" i="14"/>
  <c r="J27" i="14"/>
  <c r="J26" i="14"/>
  <c r="J25" i="14"/>
  <c r="J24" i="14"/>
  <c r="J23" i="14"/>
  <c r="J22" i="14"/>
  <c r="J21" i="14"/>
  <c r="J20" i="14"/>
  <c r="J19" i="14"/>
  <c r="J18" i="14"/>
  <c r="J17" i="14"/>
  <c r="J16" i="14"/>
  <c r="J15" i="14"/>
  <c r="J14" i="14"/>
  <c r="J13" i="14"/>
  <c r="J12" i="14"/>
  <c r="J11" i="14"/>
  <c r="J10" i="14"/>
  <c r="J8" i="14"/>
  <c r="I7" i="14"/>
  <c r="G7" i="14" s="1"/>
  <c r="F17" i="11"/>
  <c r="F14" i="11"/>
  <c r="F20" i="11" s="1"/>
  <c r="F21" i="11" s="1"/>
  <c r="G106" i="14" l="1"/>
  <c r="J109" i="14" s="1"/>
  <c r="J7" i="14"/>
  <c r="J36" i="14"/>
  <c r="I9" i="14"/>
  <c r="J9" i="14" s="1"/>
  <c r="I35" i="14"/>
  <c r="J35" i="14" s="1"/>
  <c r="I34" i="14"/>
  <c r="J34" i="14" s="1"/>
  <c r="I106" i="14" l="1"/>
  <c r="M109" i="14" l="1"/>
  <c r="D132" i="12" l="1"/>
  <c r="E143" i="12"/>
  <c r="E132" i="12"/>
  <c r="I165" i="41" l="1"/>
  <c r="H165" i="41"/>
  <c r="L148" i="41"/>
  <c r="K165" i="41"/>
  <c r="D133" i="40"/>
  <c r="F32" i="5" l="1"/>
  <c r="I38" i="1"/>
  <c r="E32" i="5"/>
  <c r="E33" i="5"/>
  <c r="E34" i="5"/>
  <c r="C32" i="5"/>
  <c r="G65" i="3"/>
  <c r="G33" i="28" l="1"/>
  <c r="H42" i="6" l="1"/>
  <c r="E27" i="4"/>
  <c r="E26" i="4"/>
  <c r="E25" i="4"/>
  <c r="E24" i="4"/>
  <c r="E60" i="2" l="1"/>
  <c r="C60" i="2"/>
  <c r="C53" i="2"/>
  <c r="C48" i="2"/>
  <c r="C29" i="5"/>
  <c r="C31" i="5"/>
  <c r="H13" i="6" l="1"/>
  <c r="H36" i="6"/>
  <c r="H59" i="6" l="1"/>
  <c r="H54" i="6"/>
  <c r="J21" i="20"/>
  <c r="H23" i="6"/>
  <c r="F30" i="6"/>
  <c r="I30" i="6" s="1"/>
  <c r="F31" i="6"/>
  <c r="I31" i="6" s="1"/>
  <c r="F32" i="6"/>
  <c r="F33" i="6"/>
  <c r="I33" i="6" s="1"/>
  <c r="F34" i="6"/>
  <c r="I34" i="6" s="1"/>
  <c r="F35" i="6"/>
  <c r="F36" i="6"/>
  <c r="I36" i="6" s="1"/>
  <c r="F37" i="6"/>
  <c r="I37" i="6" s="1"/>
  <c r="F22" i="6"/>
  <c r="I22" i="6" s="1"/>
  <c r="F23" i="6"/>
  <c r="I23" i="6" s="1"/>
  <c r="F24" i="6"/>
  <c r="I24" i="6" s="1"/>
  <c r="F25" i="6"/>
  <c r="E10" i="6"/>
  <c r="H37" i="6"/>
  <c r="D16" i="16"/>
  <c r="H49" i="6"/>
  <c r="F29" i="5"/>
  <c r="G46" i="3"/>
  <c r="G50" i="3" s="1"/>
  <c r="F31" i="5"/>
  <c r="G31" i="5" s="1"/>
  <c r="F38" i="5"/>
  <c r="G38" i="5" s="1"/>
  <c r="H38" i="6"/>
  <c r="H30" i="6"/>
  <c r="H31" i="6"/>
  <c r="H32" i="6"/>
  <c r="H34" i="6"/>
  <c r="H35" i="6"/>
  <c r="H29" i="6"/>
  <c r="H22" i="6"/>
  <c r="H24" i="6"/>
  <c r="H27" i="6"/>
  <c r="H12" i="6"/>
  <c r="H11" i="6"/>
  <c r="G32" i="5"/>
  <c r="H32" i="5" s="1"/>
  <c r="G33" i="5"/>
  <c r="G34" i="5"/>
  <c r="H34" i="5" s="1"/>
  <c r="G36" i="5"/>
  <c r="H36" i="5" s="1"/>
  <c r="G37" i="5"/>
  <c r="G39" i="5"/>
  <c r="H39" i="5" s="1"/>
  <c r="H15" i="5"/>
  <c r="G20" i="5"/>
  <c r="H20" i="5" s="1"/>
  <c r="G14" i="5"/>
  <c r="G12" i="5"/>
  <c r="H12" i="5" s="1"/>
  <c r="G13" i="5"/>
  <c r="H13" i="5" s="1"/>
  <c r="G9" i="5"/>
  <c r="H9" i="5" s="1"/>
  <c r="C38" i="5"/>
  <c r="E38" i="5" s="1"/>
  <c r="C35" i="5"/>
  <c r="E31" i="5"/>
  <c r="E15" i="5"/>
  <c r="I44" i="1"/>
  <c r="H44" i="1"/>
  <c r="H38" i="1"/>
  <c r="I34" i="1"/>
  <c r="H34" i="1"/>
  <c r="I30" i="1"/>
  <c r="H30" i="1"/>
  <c r="D30" i="1"/>
  <c r="C30" i="1"/>
  <c r="D19" i="1"/>
  <c r="C19" i="1"/>
  <c r="I17" i="1"/>
  <c r="I31" i="1" s="1"/>
  <c r="H17" i="1"/>
  <c r="D17" i="1"/>
  <c r="C17" i="1"/>
  <c r="I7" i="1"/>
  <c r="H7" i="1"/>
  <c r="D7" i="1"/>
  <c r="C7" i="1"/>
  <c r="F11" i="6"/>
  <c r="I11" i="6" s="1"/>
  <c r="F12" i="6"/>
  <c r="I12" i="6" s="1"/>
  <c r="H35" i="5"/>
  <c r="H27" i="18"/>
  <c r="G38" i="6"/>
  <c r="E68" i="2"/>
  <c r="E18" i="2"/>
  <c r="H19" i="17"/>
  <c r="C37" i="2"/>
  <c r="C18" i="2"/>
  <c r="G22" i="3"/>
  <c r="E13" i="5"/>
  <c r="E14" i="5"/>
  <c r="E16" i="5"/>
  <c r="E19" i="5"/>
  <c r="E20" i="5"/>
  <c r="E12" i="5"/>
  <c r="F25" i="4"/>
  <c r="F26" i="4"/>
  <c r="F27" i="4"/>
  <c r="F24" i="4"/>
  <c r="E13" i="4"/>
  <c r="F13" i="4" s="1"/>
  <c r="E14" i="4"/>
  <c r="F14" i="4" s="1"/>
  <c r="E15" i="4"/>
  <c r="F15" i="4" s="1"/>
  <c r="C21" i="4"/>
  <c r="D21" i="4"/>
  <c r="C12" i="4"/>
  <c r="D12" i="4"/>
  <c r="B12" i="4"/>
  <c r="G9" i="3"/>
  <c r="D8" i="2"/>
  <c r="E8" i="2"/>
  <c r="C8" i="2"/>
  <c r="U68" i="27"/>
  <c r="V68" i="27" s="1"/>
  <c r="Q68" i="27"/>
  <c r="G68" i="27"/>
  <c r="H68" i="27"/>
  <c r="G80" i="27"/>
  <c r="G81" i="27"/>
  <c r="G82" i="27"/>
  <c r="G83" i="27"/>
  <c r="G100" i="27"/>
  <c r="H80" i="27"/>
  <c r="H81" i="27"/>
  <c r="H82" i="27"/>
  <c r="H83" i="27"/>
  <c r="H100" i="27"/>
  <c r="Q80" i="27"/>
  <c r="S80" i="27" s="1"/>
  <c r="U80" i="27" s="1"/>
  <c r="V80" i="27" s="1"/>
  <c r="Q81" i="27"/>
  <c r="S81" i="27" s="1"/>
  <c r="U81" i="27" s="1"/>
  <c r="V81" i="27" s="1"/>
  <c r="Q82" i="27"/>
  <c r="S82" i="27"/>
  <c r="U82" i="27"/>
  <c r="V82" i="27" s="1"/>
  <c r="Q83" i="27"/>
  <c r="S83" i="27" s="1"/>
  <c r="U83" i="27" s="1"/>
  <c r="V83" i="27" s="1"/>
  <c r="Q100" i="27"/>
  <c r="S100" i="27" s="1"/>
  <c r="U100" i="27" s="1"/>
  <c r="V100" i="27" s="1"/>
  <c r="Q101" i="27"/>
  <c r="S101" i="27" s="1"/>
  <c r="U101" i="27" s="1"/>
  <c r="V101" i="27" s="1"/>
  <c r="Q103" i="27"/>
  <c r="S103" i="27" s="1"/>
  <c r="U103" i="27" s="1"/>
  <c r="V103" i="27" s="1"/>
  <c r="Q102" i="27"/>
  <c r="S102" i="27" s="1"/>
  <c r="U102" i="27" s="1"/>
  <c r="V102" i="27" s="1"/>
  <c r="Q99" i="27"/>
  <c r="S99" i="27"/>
  <c r="AA99" i="27" s="1"/>
  <c r="H101" i="27"/>
  <c r="H103" i="27"/>
  <c r="H102" i="27"/>
  <c r="G101" i="27"/>
  <c r="G103" i="27"/>
  <c r="G102" i="27"/>
  <c r="G99" i="27"/>
  <c r="H99" i="27"/>
  <c r="X99" i="27"/>
  <c r="W99" i="27" s="1"/>
  <c r="AD99" i="27"/>
  <c r="AE99" i="27"/>
  <c r="AC99" i="27"/>
  <c r="AE98" i="27"/>
  <c r="AD98" i="27"/>
  <c r="X98" i="27"/>
  <c r="W98" i="27" s="1"/>
  <c r="R98" i="27"/>
  <c r="S98" i="27" s="1"/>
  <c r="Q98" i="27"/>
  <c r="H98" i="27"/>
  <c r="G98" i="27"/>
  <c r="H29" i="21"/>
  <c r="G29" i="21"/>
  <c r="E32" i="2"/>
  <c r="E37" i="2"/>
  <c r="C32" i="2"/>
  <c r="AE109" i="27"/>
  <c r="AD109" i="27"/>
  <c r="X109" i="27"/>
  <c r="W109" i="27" s="1"/>
  <c r="Q109" i="27"/>
  <c r="S109" i="27" s="1"/>
  <c r="H109" i="27"/>
  <c r="G109" i="27"/>
  <c r="G17" i="28"/>
  <c r="G18" i="6"/>
  <c r="G10" i="6"/>
  <c r="E18" i="6"/>
  <c r="G58" i="3"/>
  <c r="E35" i="5"/>
  <c r="E36" i="5"/>
  <c r="E29" i="5"/>
  <c r="E9" i="5"/>
  <c r="B21" i="4"/>
  <c r="AE148" i="27"/>
  <c r="AD148" i="27"/>
  <c r="X148" i="27"/>
  <c r="W148" i="27"/>
  <c r="Z148" i="27" s="1"/>
  <c r="AG148" i="27" s="1"/>
  <c r="R148" i="27"/>
  <c r="S148" i="27" s="1"/>
  <c r="H148" i="27"/>
  <c r="G148" i="27"/>
  <c r="K146" i="27"/>
  <c r="Q144" i="27"/>
  <c r="L144" i="27"/>
  <c r="M144" i="27" s="1"/>
  <c r="L143" i="27"/>
  <c r="M143" i="27"/>
  <c r="S142" i="27"/>
  <c r="R142" i="27"/>
  <c r="Q142" i="27"/>
  <c r="L142" i="27"/>
  <c r="M142" i="27" s="1"/>
  <c r="S141" i="27"/>
  <c r="R141" i="27"/>
  <c r="L141" i="27"/>
  <c r="M141" i="27" s="1"/>
  <c r="Q140" i="27"/>
  <c r="L140" i="27"/>
  <c r="M140" i="27" s="1"/>
  <c r="S139" i="27"/>
  <c r="S146" i="27" s="1"/>
  <c r="R139" i="27"/>
  <c r="R146" i="27" s="1"/>
  <c r="L139" i="27"/>
  <c r="L146" i="27" s="1"/>
  <c r="M146" i="27" s="1"/>
  <c r="AH129" i="27"/>
  <c r="AG129" i="27"/>
  <c r="AF129" i="27"/>
  <c r="AB129" i="27"/>
  <c r="Z129" i="27"/>
  <c r="V129" i="27"/>
  <c r="R143" i="27"/>
  <c r="M129" i="27"/>
  <c r="L128" i="27"/>
  <c r="Q143" i="27" s="1"/>
  <c r="AE127" i="27"/>
  <c r="AC127" i="27" s="1"/>
  <c r="AD127" i="27"/>
  <c r="X127" i="27"/>
  <c r="W127" i="27"/>
  <c r="R127" i="27"/>
  <c r="S127" i="27" s="1"/>
  <c r="H127" i="27"/>
  <c r="G127" i="27"/>
  <c r="AE125" i="27"/>
  <c r="AD125" i="27"/>
  <c r="X125" i="27"/>
  <c r="W125" i="27" s="1"/>
  <c r="R125" i="27"/>
  <c r="Q125" i="27"/>
  <c r="S125" i="27" s="1"/>
  <c r="U125" i="27" s="1"/>
  <c r="V125" i="27" s="1"/>
  <c r="H125" i="27"/>
  <c r="G125" i="27"/>
  <c r="L123" i="27"/>
  <c r="AE122" i="27"/>
  <c r="AD122" i="27"/>
  <c r="X122" i="27"/>
  <c r="W122" i="27" s="1"/>
  <c r="R122" i="27"/>
  <c r="Q122" i="27"/>
  <c r="H122" i="27"/>
  <c r="G122" i="27"/>
  <c r="AE121" i="27"/>
  <c r="AC121" i="27" s="1"/>
  <c r="AD121" i="27"/>
  <c r="X121" i="27"/>
  <c r="W121" i="27"/>
  <c r="R121" i="27"/>
  <c r="Q121" i="27"/>
  <c r="H121" i="27"/>
  <c r="G121" i="27"/>
  <c r="AE120" i="27"/>
  <c r="AD120" i="27"/>
  <c r="X120" i="27"/>
  <c r="W120" i="27" s="1"/>
  <c r="R120" i="27"/>
  <c r="Q120" i="27"/>
  <c r="H120" i="27"/>
  <c r="G120" i="27"/>
  <c r="AE119" i="27"/>
  <c r="AD119" i="27"/>
  <c r="X119" i="27"/>
  <c r="Q119" i="27"/>
  <c r="S119" i="27" s="1"/>
  <c r="U119" i="27" s="1"/>
  <c r="V119" i="27" s="1"/>
  <c r="Z119" i="27" s="1"/>
  <c r="AG119" i="27" s="1"/>
  <c r="H119" i="27"/>
  <c r="G119" i="27"/>
  <c r="AE118" i="27"/>
  <c r="AC118" i="27" s="1"/>
  <c r="AD118" i="27"/>
  <c r="X118" i="27"/>
  <c r="W118" i="27" s="1"/>
  <c r="R118" i="27"/>
  <c r="S118" i="27" s="1"/>
  <c r="U118" i="27" s="1"/>
  <c r="Q118" i="27"/>
  <c r="H118" i="27"/>
  <c r="G118" i="27"/>
  <c r="AE117" i="27"/>
  <c r="AD117" i="27"/>
  <c r="AC117" i="27" s="1"/>
  <c r="X117" i="27"/>
  <c r="W117" i="27" s="1"/>
  <c r="R117" i="27"/>
  <c r="Q117" i="27"/>
  <c r="H117" i="27"/>
  <c r="G117" i="27"/>
  <c r="AE116" i="27"/>
  <c r="AD116" i="27"/>
  <c r="X116" i="27"/>
  <c r="W116" i="27" s="1"/>
  <c r="R116" i="27"/>
  <c r="S116" i="27" s="1"/>
  <c r="Q116" i="27"/>
  <c r="H116" i="27"/>
  <c r="G116" i="27"/>
  <c r="AE115" i="27"/>
  <c r="AD115" i="27"/>
  <c r="X115" i="27"/>
  <c r="W115" i="27" s="1"/>
  <c r="R115" i="27"/>
  <c r="S115" i="27" s="1"/>
  <c r="Q115" i="27"/>
  <c r="H115" i="27"/>
  <c r="G115" i="27"/>
  <c r="AE114" i="27"/>
  <c r="AC114" i="27" s="1"/>
  <c r="X114" i="27"/>
  <c r="W114" i="27"/>
  <c r="R114" i="27"/>
  <c r="Q114" i="27"/>
  <c r="S114" i="27" s="1"/>
  <c r="AA114" i="27" s="1"/>
  <c r="AB114" i="27" s="1"/>
  <c r="AF114" i="27" s="1"/>
  <c r="H114" i="27"/>
  <c r="G114" i="27"/>
  <c r="AE113" i="27"/>
  <c r="AD113" i="27"/>
  <c r="X113" i="27"/>
  <c r="W113" i="27"/>
  <c r="R113" i="27"/>
  <c r="Q113" i="27"/>
  <c r="S113" i="27" s="1"/>
  <c r="AA113" i="27" s="1"/>
  <c r="AB113" i="27" s="1"/>
  <c r="H113" i="27"/>
  <c r="G113" i="27"/>
  <c r="AE112" i="27"/>
  <c r="AD112" i="27"/>
  <c r="AC112" i="27" s="1"/>
  <c r="X112" i="27"/>
  <c r="W112" i="27"/>
  <c r="R112" i="27"/>
  <c r="Q112" i="27"/>
  <c r="H112" i="27"/>
  <c r="G112" i="27"/>
  <c r="AE111" i="27"/>
  <c r="AD111" i="27"/>
  <c r="X111" i="27"/>
  <c r="W111" i="27" s="1"/>
  <c r="Q111" i="27"/>
  <c r="S111" i="27" s="1"/>
  <c r="H111" i="27"/>
  <c r="G111" i="27"/>
  <c r="AE110" i="27"/>
  <c r="AD110" i="27"/>
  <c r="X110" i="27"/>
  <c r="W110" i="27" s="1"/>
  <c r="Q110" i="27"/>
  <c r="S110" i="27"/>
  <c r="U110" i="27" s="1"/>
  <c r="V110" i="27" s="1"/>
  <c r="H110" i="27"/>
  <c r="G110" i="27"/>
  <c r="AE108" i="27"/>
  <c r="AD108" i="27"/>
  <c r="X108" i="27"/>
  <c r="W108" i="27"/>
  <c r="Z108" i="27" s="1"/>
  <c r="AG108" i="27" s="1"/>
  <c r="Q108" i="27"/>
  <c r="S108" i="27" s="1"/>
  <c r="H108" i="27"/>
  <c r="L106" i="27"/>
  <c r="L133" i="27" s="1"/>
  <c r="L135" i="27" s="1"/>
  <c r="AE97" i="27"/>
  <c r="AD97" i="27"/>
  <c r="AC97" i="27" s="1"/>
  <c r="X97" i="27"/>
  <c r="W97" i="27" s="1"/>
  <c r="R97" i="27"/>
  <c r="Q97" i="27"/>
  <c r="H97" i="27"/>
  <c r="G97" i="27"/>
  <c r="AE96" i="27"/>
  <c r="AC96" i="27" s="1"/>
  <c r="AD96" i="27"/>
  <c r="X96" i="27"/>
  <c r="W96" i="27"/>
  <c r="R96" i="27"/>
  <c r="Q96" i="27"/>
  <c r="S96" i="27"/>
  <c r="U96" i="27" s="1"/>
  <c r="V96" i="27" s="1"/>
  <c r="Z96" i="27" s="1"/>
  <c r="AG96" i="27" s="1"/>
  <c r="H96" i="27"/>
  <c r="G96" i="27"/>
  <c r="AE95" i="27"/>
  <c r="AD95" i="27"/>
  <c r="X95" i="27"/>
  <c r="Q95" i="27"/>
  <c r="S95" i="27"/>
  <c r="H95" i="27"/>
  <c r="G95" i="27"/>
  <c r="AE94" i="27"/>
  <c r="AC94" i="27" s="1"/>
  <c r="AD94" i="27"/>
  <c r="X94" i="27"/>
  <c r="W94" i="27"/>
  <c r="R94" i="27"/>
  <c r="Q94" i="27"/>
  <c r="H94" i="27"/>
  <c r="G94" i="27"/>
  <c r="AE93" i="27"/>
  <c r="AD93" i="27"/>
  <c r="AC93" i="27" s="1"/>
  <c r="X93" i="27"/>
  <c r="W93" i="27" s="1"/>
  <c r="R93" i="27"/>
  <c r="Q93" i="27"/>
  <c r="H93" i="27"/>
  <c r="G93" i="27"/>
  <c r="AE92" i="27"/>
  <c r="AD92" i="27"/>
  <c r="X92" i="27"/>
  <c r="W92" i="27"/>
  <c r="R92" i="27"/>
  <c r="Q92" i="27"/>
  <c r="S92" i="27" s="1"/>
  <c r="AA92" i="27" s="1"/>
  <c r="AB92" i="27" s="1"/>
  <c r="H92" i="27"/>
  <c r="G92" i="27"/>
  <c r="AE91" i="27"/>
  <c r="AD91" i="27"/>
  <c r="AC91" i="27" s="1"/>
  <c r="X91" i="27"/>
  <c r="W91" i="27"/>
  <c r="R91" i="27"/>
  <c r="Q91" i="27"/>
  <c r="H91" i="27"/>
  <c r="G91" i="27"/>
  <c r="AE90" i="27"/>
  <c r="AC90" i="27"/>
  <c r="X90" i="27"/>
  <c r="W90" i="27" s="1"/>
  <c r="R90" i="27"/>
  <c r="Q90" i="27"/>
  <c r="H90" i="27"/>
  <c r="G90" i="27"/>
  <c r="AE89" i="27"/>
  <c r="AD89" i="27"/>
  <c r="X89" i="27"/>
  <c r="W89" i="27"/>
  <c r="R89" i="27"/>
  <c r="Q89" i="27"/>
  <c r="H89" i="27"/>
  <c r="G89" i="27"/>
  <c r="AE88" i="27"/>
  <c r="AD88" i="27"/>
  <c r="X88" i="27"/>
  <c r="W88" i="27"/>
  <c r="R88" i="27"/>
  <c r="Q88" i="27"/>
  <c r="H88" i="27"/>
  <c r="G88" i="27"/>
  <c r="AE87" i="27"/>
  <c r="AD87" i="27"/>
  <c r="X87" i="27"/>
  <c r="W87" i="27" s="1"/>
  <c r="Q87" i="27"/>
  <c r="S87" i="27" s="1"/>
  <c r="H87" i="27"/>
  <c r="G87" i="27"/>
  <c r="AE86" i="27"/>
  <c r="AD86" i="27"/>
  <c r="X86" i="27"/>
  <c r="W86" i="27" s="1"/>
  <c r="Q86" i="27"/>
  <c r="S86" i="27" s="1"/>
  <c r="H86" i="27"/>
  <c r="G86" i="27"/>
  <c r="AE85" i="27"/>
  <c r="AD85" i="27"/>
  <c r="X85" i="27"/>
  <c r="W85" i="27" s="1"/>
  <c r="Q85" i="27"/>
  <c r="S85" i="27"/>
  <c r="H85" i="27"/>
  <c r="G85" i="27"/>
  <c r="AE84" i="27"/>
  <c r="AC84" i="27" s="1"/>
  <c r="AD84" i="27"/>
  <c r="X84" i="27"/>
  <c r="W84" i="27"/>
  <c r="R84" i="27"/>
  <c r="Q84" i="27"/>
  <c r="S84" i="27" s="1"/>
  <c r="H84" i="27"/>
  <c r="G84" i="27"/>
  <c r="AE79" i="27"/>
  <c r="AD79" i="27"/>
  <c r="X79" i="27"/>
  <c r="W79" i="27"/>
  <c r="R79" i="27"/>
  <c r="S79" i="27" s="1"/>
  <c r="Q79" i="27"/>
  <c r="H79" i="27"/>
  <c r="G79" i="27"/>
  <c r="AE78" i="27"/>
  <c r="AD78" i="27"/>
  <c r="AC78" i="27" s="1"/>
  <c r="X78" i="27"/>
  <c r="W78" i="27" s="1"/>
  <c r="R78" i="27"/>
  <c r="Q78" i="27"/>
  <c r="H78" i="27"/>
  <c r="G78" i="27"/>
  <c r="L76" i="27"/>
  <c r="AE75" i="27"/>
  <c r="AD75" i="27"/>
  <c r="X75" i="27"/>
  <c r="W75" i="27" s="1"/>
  <c r="R75" i="27"/>
  <c r="Q75" i="27"/>
  <c r="H75" i="27"/>
  <c r="G75" i="27"/>
  <c r="AE74" i="27"/>
  <c r="AD74" i="27"/>
  <c r="AC74" i="27" s="1"/>
  <c r="X74" i="27"/>
  <c r="W74" i="27" s="1"/>
  <c r="R74" i="27"/>
  <c r="S74" i="27" s="1"/>
  <c r="U74" i="27" s="1"/>
  <c r="V74" i="27" s="1"/>
  <c r="Z74" i="27"/>
  <c r="AG74" i="27" s="1"/>
  <c r="H74" i="27"/>
  <c r="G74" i="27"/>
  <c r="AE73" i="27"/>
  <c r="AD73" i="27"/>
  <c r="X73" i="27"/>
  <c r="W73" i="27" s="1"/>
  <c r="S73" i="27"/>
  <c r="H73" i="27"/>
  <c r="G73" i="27"/>
  <c r="L71" i="27"/>
  <c r="AE70" i="27"/>
  <c r="AD70" i="27"/>
  <c r="X70" i="27"/>
  <c r="W70" i="27" s="1"/>
  <c r="R70" i="27"/>
  <c r="Q70" i="27"/>
  <c r="S70" i="27" s="1"/>
  <c r="U70" i="27" s="1"/>
  <c r="H70" i="27"/>
  <c r="G70" i="27"/>
  <c r="AE69" i="27"/>
  <c r="AD69" i="27"/>
  <c r="AC69" i="27" s="1"/>
  <c r="X69" i="27"/>
  <c r="W69" i="27" s="1"/>
  <c r="R69" i="27"/>
  <c r="Q69" i="27"/>
  <c r="S69" i="27" s="1"/>
  <c r="H69" i="27"/>
  <c r="G69" i="27"/>
  <c r="AE67" i="27"/>
  <c r="AC67" i="27" s="1"/>
  <c r="AD67" i="27"/>
  <c r="X67" i="27"/>
  <c r="W67" i="27"/>
  <c r="R67" i="27"/>
  <c r="Q67" i="27"/>
  <c r="S67" i="27" s="1"/>
  <c r="H67" i="27"/>
  <c r="G67" i="27"/>
  <c r="AE66" i="27"/>
  <c r="AD66" i="27"/>
  <c r="X66" i="27"/>
  <c r="W66" i="27"/>
  <c r="R66" i="27"/>
  <c r="Q66" i="27"/>
  <c r="H66" i="27"/>
  <c r="G66" i="27"/>
  <c r="L64" i="27"/>
  <c r="AE63" i="27"/>
  <c r="AD63" i="27"/>
  <c r="X63" i="27"/>
  <c r="W63" i="27"/>
  <c r="R63" i="27"/>
  <c r="S63" i="27" s="1"/>
  <c r="U63" i="27" s="1"/>
  <c r="V63" i="27" s="1"/>
  <c r="Z63" i="27" s="1"/>
  <c r="AG63" i="27" s="1"/>
  <c r="H63" i="27"/>
  <c r="G63" i="27"/>
  <c r="AE62" i="27"/>
  <c r="AD62" i="27"/>
  <c r="AC62" i="27" s="1"/>
  <c r="X62" i="27"/>
  <c r="W62" i="27" s="1"/>
  <c r="R62" i="27"/>
  <c r="S62" i="27" s="1"/>
  <c r="H62" i="27"/>
  <c r="G62" i="27"/>
  <c r="AE61" i="27"/>
  <c r="AD61" i="27"/>
  <c r="X61" i="27"/>
  <c r="W61" i="27"/>
  <c r="R61" i="27"/>
  <c r="S61" i="27" s="1"/>
  <c r="H61" i="27"/>
  <c r="G61" i="27"/>
  <c r="AE60" i="27"/>
  <c r="AD60" i="27"/>
  <c r="AC60" i="27" s="1"/>
  <c r="X60" i="27"/>
  <c r="W60" i="27" s="1"/>
  <c r="R60" i="27"/>
  <c r="S60" i="27" s="1"/>
  <c r="AA60" i="27"/>
  <c r="AB60" i="27"/>
  <c r="H60" i="27"/>
  <c r="G60" i="27"/>
  <c r="AE59" i="27"/>
  <c r="AD59" i="27"/>
  <c r="X59" i="27"/>
  <c r="W59" i="27" s="1"/>
  <c r="R59" i="27"/>
  <c r="S59" i="27" s="1"/>
  <c r="H59" i="27"/>
  <c r="G59" i="27"/>
  <c r="AE58" i="27"/>
  <c r="AC58" i="27" s="1"/>
  <c r="AD58" i="27"/>
  <c r="X58" i="27"/>
  <c r="W58" i="27" s="1"/>
  <c r="R58" i="27"/>
  <c r="S58" i="27" s="1"/>
  <c r="U58" i="27" s="1"/>
  <c r="V58" i="27" s="1"/>
  <c r="Z58" i="27" s="1"/>
  <c r="AG58" i="27" s="1"/>
  <c r="AA58" i="27"/>
  <c r="AB58" i="27" s="1"/>
  <c r="H58" i="27"/>
  <c r="G58" i="27"/>
  <c r="AE57" i="27"/>
  <c r="AD57" i="27"/>
  <c r="X57" i="27"/>
  <c r="W57" i="27" s="1"/>
  <c r="R57" i="27"/>
  <c r="S57" i="27" s="1"/>
  <c r="H57" i="27"/>
  <c r="G57" i="27"/>
  <c r="AE56" i="27"/>
  <c r="AC56" i="27" s="1"/>
  <c r="AD56" i="27"/>
  <c r="X56" i="27"/>
  <c r="W56" i="27" s="1"/>
  <c r="R56" i="27"/>
  <c r="S56" i="27" s="1"/>
  <c r="U56" i="27" s="1"/>
  <c r="V56" i="27" s="1"/>
  <c r="Z56" i="27" s="1"/>
  <c r="AG56" i="27" s="1"/>
  <c r="H56" i="27"/>
  <c r="G56" i="27"/>
  <c r="AE55" i="27"/>
  <c r="AD55" i="27"/>
  <c r="X55" i="27"/>
  <c r="W55" i="27" s="1"/>
  <c r="S55" i="27"/>
  <c r="U55" i="27"/>
  <c r="V55" i="27" s="1"/>
  <c r="H55" i="27"/>
  <c r="G55" i="27"/>
  <c r="AE54" i="27"/>
  <c r="AD54" i="27"/>
  <c r="X54" i="27"/>
  <c r="W54" i="27" s="1"/>
  <c r="Z54" i="27" s="1"/>
  <c r="AG54" i="27" s="1"/>
  <c r="S54" i="27"/>
  <c r="U54" i="27" s="1"/>
  <c r="V54" i="27" s="1"/>
  <c r="H54" i="27"/>
  <c r="G54" i="27"/>
  <c r="AE53" i="27"/>
  <c r="AD53" i="27"/>
  <c r="X53" i="27"/>
  <c r="W53" i="27" s="1"/>
  <c r="R53" i="27"/>
  <c r="S53" i="27"/>
  <c r="H53" i="27"/>
  <c r="G53" i="27"/>
  <c r="AE52" i="27"/>
  <c r="AD52" i="27"/>
  <c r="X52" i="27"/>
  <c r="W52" i="27" s="1"/>
  <c r="R52" i="27"/>
  <c r="S52" i="27" s="1"/>
  <c r="U52" i="27" s="1"/>
  <c r="V52" i="27" s="1"/>
  <c r="H52" i="27"/>
  <c r="G52" i="27"/>
  <c r="AE51" i="27"/>
  <c r="AD51" i="27"/>
  <c r="X51" i="27"/>
  <c r="W51" i="27" s="1"/>
  <c r="S51" i="27"/>
  <c r="U51" i="27" s="1"/>
  <c r="V51" i="27" s="1"/>
  <c r="H51" i="27"/>
  <c r="G51" i="27"/>
  <c r="AE50" i="27"/>
  <c r="AD50" i="27"/>
  <c r="X50" i="27"/>
  <c r="W50" i="27" s="1"/>
  <c r="S50" i="27"/>
  <c r="AA50" i="27" s="1"/>
  <c r="AB50" i="27" s="1"/>
  <c r="H50" i="27"/>
  <c r="G50" i="27"/>
  <c r="AE49" i="27"/>
  <c r="AD49" i="27"/>
  <c r="X49" i="27"/>
  <c r="W49" i="27"/>
  <c r="S49" i="27"/>
  <c r="H49" i="27"/>
  <c r="G49" i="27"/>
  <c r="AE48" i="27"/>
  <c r="AD48" i="27"/>
  <c r="X48" i="27"/>
  <c r="W48" i="27"/>
  <c r="S48" i="27"/>
  <c r="U48" i="27"/>
  <c r="V48" i="27"/>
  <c r="Z48" i="27" s="1"/>
  <c r="AG48" i="27" s="1"/>
  <c r="AH48" i="27" s="1"/>
  <c r="H48" i="27"/>
  <c r="G48" i="27"/>
  <c r="AE47" i="27"/>
  <c r="AD47" i="27"/>
  <c r="X47" i="27"/>
  <c r="W47" i="27"/>
  <c r="Z47" i="27" s="1"/>
  <c r="AG47" i="27" s="1"/>
  <c r="S47" i="27"/>
  <c r="H47" i="27"/>
  <c r="G47" i="27"/>
  <c r="AE46" i="27"/>
  <c r="AD46" i="27"/>
  <c r="AC46" i="27" s="1"/>
  <c r="X46" i="27"/>
  <c r="W46" i="27" s="1"/>
  <c r="R46" i="27"/>
  <c r="S46" i="27"/>
  <c r="H46" i="27"/>
  <c r="G46" i="27"/>
  <c r="AE45" i="27"/>
  <c r="AD45" i="27"/>
  <c r="X45" i="27"/>
  <c r="W45" i="27"/>
  <c r="R45" i="27"/>
  <c r="S45" i="27" s="1"/>
  <c r="U45" i="27" s="1"/>
  <c r="V45" i="27" s="1"/>
  <c r="Z45" i="27" s="1"/>
  <c r="AG45" i="27"/>
  <c r="H45" i="27"/>
  <c r="G45" i="27"/>
  <c r="AE44" i="27"/>
  <c r="AD44" i="27"/>
  <c r="X44" i="27"/>
  <c r="W44" i="27"/>
  <c r="R44" i="27"/>
  <c r="S44" i="27" s="1"/>
  <c r="AA44" i="27" s="1"/>
  <c r="AB44" i="27" s="1"/>
  <c r="H44" i="27"/>
  <c r="G44" i="27"/>
  <c r="AE43" i="27"/>
  <c r="AD43" i="27"/>
  <c r="X43" i="27"/>
  <c r="W43" i="27" s="1"/>
  <c r="R43" i="27"/>
  <c r="S43" i="27" s="1"/>
  <c r="AA43" i="27" s="1"/>
  <c r="AB43" i="27" s="1"/>
  <c r="H43" i="27"/>
  <c r="G43" i="27"/>
  <c r="AE42" i="27"/>
  <c r="AD42" i="27"/>
  <c r="X42" i="27"/>
  <c r="W42" i="27" s="1"/>
  <c r="R42" i="27"/>
  <c r="S42" i="27" s="1"/>
  <c r="H42" i="27"/>
  <c r="G42" i="27"/>
  <c r="AE41" i="27"/>
  <c r="AD41" i="27"/>
  <c r="AC41" i="27" s="1"/>
  <c r="X41" i="27"/>
  <c r="W41" i="27" s="1"/>
  <c r="R41" i="27"/>
  <c r="S41" i="27"/>
  <c r="H41" i="27"/>
  <c r="G41" i="27"/>
  <c r="AE40" i="27"/>
  <c r="AC40" i="27" s="1"/>
  <c r="AD40" i="27"/>
  <c r="X40" i="27"/>
  <c r="W40" i="27"/>
  <c r="R40" i="27"/>
  <c r="S40" i="27" s="1"/>
  <c r="AA40" i="27" s="1"/>
  <c r="AB40" i="27" s="1"/>
  <c r="H40" i="27"/>
  <c r="G40" i="27"/>
  <c r="AE39" i="27"/>
  <c r="AD39" i="27"/>
  <c r="AC39" i="27" s="1"/>
  <c r="X39" i="27"/>
  <c r="W39" i="27" s="1"/>
  <c r="R39" i="27"/>
  <c r="Q39" i="27"/>
  <c r="S39" i="27" s="1"/>
  <c r="H39" i="27"/>
  <c r="G39" i="27"/>
  <c r="L36" i="27"/>
  <c r="AE35" i="27"/>
  <c r="AC35" i="27" s="1"/>
  <c r="AD35" i="27"/>
  <c r="X35" i="27"/>
  <c r="W35" i="27" s="1"/>
  <c r="R35" i="27"/>
  <c r="Q35" i="27"/>
  <c r="H35" i="27"/>
  <c r="G35" i="27"/>
  <c r="AE34" i="27"/>
  <c r="AD34" i="27"/>
  <c r="AC34" i="27" s="1"/>
  <c r="X34" i="27"/>
  <c r="W34" i="27" s="1"/>
  <c r="R34" i="27"/>
  <c r="S34" i="27" s="1"/>
  <c r="H34" i="27"/>
  <c r="G34" i="27"/>
  <c r="AE33" i="27"/>
  <c r="AC33" i="27"/>
  <c r="X33" i="27"/>
  <c r="W33" i="27" s="1"/>
  <c r="R33" i="27"/>
  <c r="S33" i="27"/>
  <c r="H33" i="27"/>
  <c r="G33" i="27"/>
  <c r="AE32" i="27"/>
  <c r="AC32" i="27" s="1"/>
  <c r="AD32" i="27"/>
  <c r="X32" i="27"/>
  <c r="W32" i="27"/>
  <c r="R32" i="27"/>
  <c r="Q32" i="27"/>
  <c r="S32" i="27" s="1"/>
  <c r="U32" i="27" s="1"/>
  <c r="H32" i="27"/>
  <c r="G32" i="27"/>
  <c r="AE31" i="27"/>
  <c r="AD31" i="27"/>
  <c r="X31" i="27"/>
  <c r="W31" i="27"/>
  <c r="S31" i="27"/>
  <c r="H31" i="27"/>
  <c r="G31" i="27"/>
  <c r="AE30" i="27"/>
  <c r="AD30" i="27"/>
  <c r="X30" i="27"/>
  <c r="W30" i="27" s="1"/>
  <c r="S30" i="27"/>
  <c r="AA30" i="27" s="1"/>
  <c r="AB30" i="27" s="1"/>
  <c r="AF30" i="27" s="1"/>
  <c r="H30" i="27"/>
  <c r="G30" i="27"/>
  <c r="AE29" i="27"/>
  <c r="AD29" i="27"/>
  <c r="X29" i="27"/>
  <c r="W29" i="27" s="1"/>
  <c r="Z29" i="27" s="1"/>
  <c r="AG29" i="27" s="1"/>
  <c r="Q29" i="27"/>
  <c r="S29" i="27" s="1"/>
  <c r="U29" i="27" s="1"/>
  <c r="V29" i="27" s="1"/>
  <c r="H29" i="27"/>
  <c r="G29" i="27"/>
  <c r="AE28" i="27"/>
  <c r="AD28" i="27"/>
  <c r="AC28" i="27" s="1"/>
  <c r="X28" i="27"/>
  <c r="W28" i="27" s="1"/>
  <c r="R28" i="27"/>
  <c r="Q28" i="27"/>
  <c r="S28" i="27" s="1"/>
  <c r="AA28" i="27" s="1"/>
  <c r="AB28" i="27" s="1"/>
  <c r="H28" i="27"/>
  <c r="G28" i="27"/>
  <c r="AE27" i="27"/>
  <c r="AD27" i="27"/>
  <c r="X27" i="27"/>
  <c r="W27" i="27" s="1"/>
  <c r="R27" i="27"/>
  <c r="Q27" i="27"/>
  <c r="H27" i="27"/>
  <c r="G27" i="27"/>
  <c r="AE26" i="27"/>
  <c r="AD26" i="27"/>
  <c r="X26" i="27"/>
  <c r="W26" i="27" s="1"/>
  <c r="R26" i="27"/>
  <c r="Q26" i="27"/>
  <c r="S26" i="27" s="1"/>
  <c r="AA26" i="27" s="1"/>
  <c r="AB26" i="27" s="1"/>
  <c r="H26" i="27"/>
  <c r="G26" i="27"/>
  <c r="AE25" i="27"/>
  <c r="AD25" i="27"/>
  <c r="X25" i="27"/>
  <c r="W25" i="27"/>
  <c r="R25" i="27"/>
  <c r="S25" i="27" s="1"/>
  <c r="H25" i="27"/>
  <c r="G25" i="27"/>
  <c r="AE24" i="27"/>
  <c r="AD24" i="27"/>
  <c r="X24" i="27"/>
  <c r="W24" i="27" s="1"/>
  <c r="R24" i="27"/>
  <c r="S24" i="27" s="1"/>
  <c r="H24" i="27"/>
  <c r="G24" i="27"/>
  <c r="AE23" i="27"/>
  <c r="AD23" i="27"/>
  <c r="AC23" i="27"/>
  <c r="X23" i="27"/>
  <c r="W23" i="27" s="1"/>
  <c r="R23" i="27"/>
  <c r="S23" i="27" s="1"/>
  <c r="H23" i="27"/>
  <c r="G23" i="27"/>
  <c r="AE22" i="27"/>
  <c r="AD22" i="27"/>
  <c r="X22" i="27"/>
  <c r="W22" i="27"/>
  <c r="R22" i="27"/>
  <c r="S22" i="27" s="1"/>
  <c r="Q22" i="27"/>
  <c r="H22" i="27"/>
  <c r="G22" i="27"/>
  <c r="AE21" i="27"/>
  <c r="AD21" i="27"/>
  <c r="X21" i="27"/>
  <c r="W21" i="27" s="1"/>
  <c r="R21" i="27"/>
  <c r="S21" i="27" s="1"/>
  <c r="U21" i="27" s="1"/>
  <c r="V21" i="27" s="1"/>
  <c r="Z21" i="27" s="1"/>
  <c r="AG21" i="27" s="1"/>
  <c r="H21" i="27"/>
  <c r="G21" i="27"/>
  <c r="AE20" i="27"/>
  <c r="AD20" i="27"/>
  <c r="X20" i="27"/>
  <c r="W20" i="27" s="1"/>
  <c r="R20" i="27"/>
  <c r="Q20" i="27"/>
  <c r="H20" i="27"/>
  <c r="G20" i="27"/>
  <c r="AE19" i="27"/>
  <c r="AC19" i="27" s="1"/>
  <c r="AD19" i="27"/>
  <c r="X19" i="27"/>
  <c r="W19" i="27"/>
  <c r="R19" i="27"/>
  <c r="Q19" i="27"/>
  <c r="H19" i="27"/>
  <c r="G19" i="27"/>
  <c r="AE18" i="27"/>
  <c r="AC18" i="27"/>
  <c r="X18" i="27"/>
  <c r="W18" i="27" s="1"/>
  <c r="R18" i="27"/>
  <c r="Q18" i="27"/>
  <c r="H18" i="27"/>
  <c r="G18" i="27"/>
  <c r="AE17" i="27"/>
  <c r="AC17" i="27" s="1"/>
  <c r="AD17" i="27"/>
  <c r="X17" i="27"/>
  <c r="W17" i="27" s="1"/>
  <c r="R17" i="27"/>
  <c r="S17" i="27" s="1"/>
  <c r="AA17" i="27" s="1"/>
  <c r="AB17" i="27" s="1"/>
  <c r="H17" i="27"/>
  <c r="G17" i="27"/>
  <c r="AE16" i="27"/>
  <c r="AD16" i="27"/>
  <c r="X16" i="27"/>
  <c r="W16" i="27" s="1"/>
  <c r="R16" i="27"/>
  <c r="S16" i="27" s="1"/>
  <c r="AA16" i="27" s="1"/>
  <c r="AB16" i="27" s="1"/>
  <c r="H16" i="27"/>
  <c r="G16" i="27"/>
  <c r="AE15" i="27"/>
  <c r="AD15" i="27"/>
  <c r="X15" i="27"/>
  <c r="W15" i="27" s="1"/>
  <c r="R15" i="27"/>
  <c r="S15" i="27" s="1"/>
  <c r="U15" i="27" s="1"/>
  <c r="V15" i="27" s="1"/>
  <c r="Z15" i="27" s="1"/>
  <c r="AG15" i="27" s="1"/>
  <c r="H15" i="27"/>
  <c r="G15" i="27"/>
  <c r="AE14" i="27"/>
  <c r="AD14" i="27"/>
  <c r="X14" i="27"/>
  <c r="W14" i="27" s="1"/>
  <c r="R14" i="27"/>
  <c r="S14" i="27" s="1"/>
  <c r="AA14" i="27" s="1"/>
  <c r="AB14" i="27" s="1"/>
  <c r="Q14" i="27"/>
  <c r="H14" i="27"/>
  <c r="G14" i="27"/>
  <c r="AE13" i="27"/>
  <c r="AC13" i="27" s="1"/>
  <c r="AF13" i="27" s="1"/>
  <c r="AD13" i="27"/>
  <c r="X13" i="27"/>
  <c r="W13" i="27" s="1"/>
  <c r="Z13" i="27" s="1"/>
  <c r="AG13" i="27" s="1"/>
  <c r="AH13" i="27" s="1"/>
  <c r="R13" i="27"/>
  <c r="S13" i="27" s="1"/>
  <c r="AA13" i="27" s="1"/>
  <c r="H13" i="27"/>
  <c r="G13" i="27"/>
  <c r="AE12" i="27"/>
  <c r="AC12" i="27" s="1"/>
  <c r="X12" i="27"/>
  <c r="W12" i="27"/>
  <c r="R12" i="27"/>
  <c r="Q12" i="27"/>
  <c r="S12" i="27"/>
  <c r="H12" i="27"/>
  <c r="G12" i="27"/>
  <c r="AE11" i="27"/>
  <c r="AC11" i="27" s="1"/>
  <c r="AF11" i="27" s="1"/>
  <c r="AD11" i="27"/>
  <c r="X11" i="27"/>
  <c r="W11" i="27"/>
  <c r="R11" i="27"/>
  <c r="S11" i="27" s="1"/>
  <c r="H11" i="27"/>
  <c r="G11" i="27"/>
  <c r="AE10" i="27"/>
  <c r="AD10" i="27"/>
  <c r="X10" i="27"/>
  <c r="W10" i="27" s="1"/>
  <c r="R10" i="27"/>
  <c r="Q10" i="27"/>
  <c r="H10" i="27"/>
  <c r="G10" i="27"/>
  <c r="AE9" i="27"/>
  <c r="AC9" i="27" s="1"/>
  <c r="X9" i="27"/>
  <c r="W9" i="27" s="1"/>
  <c r="R9" i="27"/>
  <c r="S9" i="27" s="1"/>
  <c r="AA9" i="27" s="1"/>
  <c r="H9" i="27"/>
  <c r="G9" i="27"/>
  <c r="AE8" i="27"/>
  <c r="AD8" i="27"/>
  <c r="AC8" i="27" s="1"/>
  <c r="X8" i="27"/>
  <c r="W8" i="27" s="1"/>
  <c r="R8" i="27"/>
  <c r="Q8" i="27"/>
  <c r="H8" i="27"/>
  <c r="G8" i="27"/>
  <c r="AE7" i="27"/>
  <c r="AC7" i="27" s="1"/>
  <c r="AD7" i="27"/>
  <c r="X7" i="27"/>
  <c r="W7" i="27"/>
  <c r="R7" i="27"/>
  <c r="S7" i="27" s="1"/>
  <c r="H7" i="27"/>
  <c r="G7" i="27"/>
  <c r="AA48" i="27"/>
  <c r="AB48" i="27" s="1"/>
  <c r="AF48" i="27" s="1"/>
  <c r="AC115" i="27"/>
  <c r="AC70" i="27"/>
  <c r="S120" i="27"/>
  <c r="L147" i="27"/>
  <c r="AC89" i="27"/>
  <c r="S112" i="27"/>
  <c r="AA112" i="27" s="1"/>
  <c r="AB112" i="27" s="1"/>
  <c r="AC148" i="27"/>
  <c r="U40" i="27"/>
  <c r="V40" i="27" s="1"/>
  <c r="S66" i="27"/>
  <c r="U66" i="27" s="1"/>
  <c r="V66" i="27" s="1"/>
  <c r="Z66" i="27" s="1"/>
  <c r="AG66" i="27" s="1"/>
  <c r="S88" i="27"/>
  <c r="AC92" i="27"/>
  <c r="AC14" i="27"/>
  <c r="AA54" i="27"/>
  <c r="AB54" i="27" s="1"/>
  <c r="AF54" i="27" s="1"/>
  <c r="V70" i="27"/>
  <c r="Z70" i="27" s="1"/>
  <c r="AG70" i="27" s="1"/>
  <c r="S94" i="27"/>
  <c r="U94" i="27" s="1"/>
  <c r="AA94" i="27"/>
  <c r="AB94" i="27" s="1"/>
  <c r="AC43" i="27"/>
  <c r="AF43" i="27" s="1"/>
  <c r="AC73" i="27"/>
  <c r="S91" i="27"/>
  <c r="U13" i="27"/>
  <c r="V13" i="27" s="1"/>
  <c r="AC10" i="27"/>
  <c r="AC26" i="27"/>
  <c r="AA32" i="27"/>
  <c r="AB32" i="27" s="1"/>
  <c r="AA45" i="27"/>
  <c r="AB45" i="27" s="1"/>
  <c r="AC79" i="27"/>
  <c r="AC116" i="27"/>
  <c r="S122" i="27"/>
  <c r="U122" i="27" s="1"/>
  <c r="V122" i="27" s="1"/>
  <c r="Z122" i="27" s="1"/>
  <c r="AG122" i="27" s="1"/>
  <c r="AF50" i="27"/>
  <c r="AC66" i="27"/>
  <c r="S97" i="27"/>
  <c r="U97" i="27" s="1"/>
  <c r="V97" i="27" s="1"/>
  <c r="Z97" i="27" s="1"/>
  <c r="AG97" i="27" s="1"/>
  <c r="AC125" i="27"/>
  <c r="AC120" i="27"/>
  <c r="S121" i="27"/>
  <c r="M139" i="27"/>
  <c r="AB9" i="27"/>
  <c r="AF9" i="27" s="1"/>
  <c r="U9" i="27"/>
  <c r="V9" i="27"/>
  <c r="Z9" i="27" s="1"/>
  <c r="AG9" i="27" s="1"/>
  <c r="U43" i="27"/>
  <c r="V43" i="27" s="1"/>
  <c r="Z51" i="27"/>
  <c r="AG51" i="27" s="1"/>
  <c r="AA51" i="27"/>
  <c r="AB51" i="27" s="1"/>
  <c r="AF51" i="27" s="1"/>
  <c r="AA63" i="27"/>
  <c r="AB63" i="27" s="1"/>
  <c r="U44" i="27"/>
  <c r="V44" i="27" s="1"/>
  <c r="AC44" i="27"/>
  <c r="Z52" i="27"/>
  <c r="AG52" i="27" s="1"/>
  <c r="AA52" i="27"/>
  <c r="AB52" i="27" s="1"/>
  <c r="U60" i="27"/>
  <c r="V60" i="27"/>
  <c r="Z60" i="27" s="1"/>
  <c r="AG60" i="27" s="1"/>
  <c r="AA74" i="27"/>
  <c r="AB74" i="27" s="1"/>
  <c r="AF74" i="27" s="1"/>
  <c r="AH74" i="27" s="1"/>
  <c r="AA119" i="27"/>
  <c r="AB119" i="27" s="1"/>
  <c r="AF119" i="27" s="1"/>
  <c r="S143" i="27"/>
  <c r="AA55" i="27"/>
  <c r="AB55" i="27" s="1"/>
  <c r="AF55" i="27" s="1"/>
  <c r="S89" i="27"/>
  <c r="V118" i="27"/>
  <c r="Z118" i="27" s="1"/>
  <c r="AG118" i="27" s="1"/>
  <c r="U148" i="27"/>
  <c r="V148" i="27" s="1"/>
  <c r="AA148" i="27"/>
  <c r="AB148" i="27" s="1"/>
  <c r="AA110" i="27"/>
  <c r="AB110" i="27" s="1"/>
  <c r="AF110" i="27" s="1"/>
  <c r="AC122" i="27"/>
  <c r="U112" i="27"/>
  <c r="V112" i="27" s="1"/>
  <c r="Z112" i="27" s="1"/>
  <c r="AG112" i="27" s="1"/>
  <c r="U92" i="27"/>
  <c r="V92" i="27" s="1"/>
  <c r="Z92" i="27" s="1"/>
  <c r="AG92" i="27" s="1"/>
  <c r="U113" i="27"/>
  <c r="V113" i="27" s="1"/>
  <c r="V32" i="27"/>
  <c r="Z32" i="27" s="1"/>
  <c r="AG32" i="27" s="1"/>
  <c r="AA122" i="27"/>
  <c r="AB122" i="27" s="1"/>
  <c r="AF122" i="27" s="1"/>
  <c r="AA118" i="27"/>
  <c r="AB118" i="27" s="1"/>
  <c r="AF118" i="27"/>
  <c r="E74" i="6"/>
  <c r="G74" i="6"/>
  <c r="H74" i="6"/>
  <c r="G58" i="6"/>
  <c r="H58" i="6"/>
  <c r="E48" i="6"/>
  <c r="G48" i="6"/>
  <c r="E38" i="6"/>
  <c r="E28" i="6"/>
  <c r="G28" i="6"/>
  <c r="F13" i="6"/>
  <c r="I13" i="6" s="1"/>
  <c r="F14" i="6"/>
  <c r="I14" i="6" s="1"/>
  <c r="F15" i="6"/>
  <c r="I15" i="6" s="1"/>
  <c r="F16" i="6"/>
  <c r="I16" i="6" s="1"/>
  <c r="F17" i="6"/>
  <c r="I17" i="6"/>
  <c r="F19" i="6"/>
  <c r="I19" i="6" s="1"/>
  <c r="F20" i="6"/>
  <c r="I20" i="6" s="1"/>
  <c r="F21" i="6"/>
  <c r="I21" i="6" s="1"/>
  <c r="I25" i="6"/>
  <c r="F26" i="6"/>
  <c r="I26" i="6" s="1"/>
  <c r="F27" i="6"/>
  <c r="I27" i="6" s="1"/>
  <c r="F29" i="6"/>
  <c r="I29" i="6" s="1"/>
  <c r="I32" i="6"/>
  <c r="F39" i="6"/>
  <c r="I39" i="6" s="1"/>
  <c r="F40" i="6"/>
  <c r="I40" i="6"/>
  <c r="F41" i="6"/>
  <c r="I41" i="6" s="1"/>
  <c r="F42" i="6"/>
  <c r="I42" i="6" s="1"/>
  <c r="F43" i="6"/>
  <c r="I43" i="6"/>
  <c r="F44" i="6"/>
  <c r="I44" i="6" s="1"/>
  <c r="F45" i="6"/>
  <c r="I45" i="6" s="1"/>
  <c r="F46" i="6"/>
  <c r="I46" i="6" s="1"/>
  <c r="F47" i="6"/>
  <c r="I47" i="6" s="1"/>
  <c r="F49" i="6"/>
  <c r="I49" i="6" s="1"/>
  <c r="F50" i="6"/>
  <c r="I50" i="6" s="1"/>
  <c r="F51" i="6"/>
  <c r="I51" i="6" s="1"/>
  <c r="F52" i="6"/>
  <c r="I52" i="6"/>
  <c r="F53" i="6"/>
  <c r="I53" i="6" s="1"/>
  <c r="F54" i="6"/>
  <c r="I54" i="6" s="1"/>
  <c r="F55" i="6"/>
  <c r="I55" i="6" s="1"/>
  <c r="F56" i="6"/>
  <c r="I56" i="6"/>
  <c r="F57" i="6"/>
  <c r="I57" i="6" s="1"/>
  <c r="F59" i="6"/>
  <c r="I59" i="6" s="1"/>
  <c r="F60" i="6"/>
  <c r="I60" i="6" s="1"/>
  <c r="F61" i="6"/>
  <c r="I61" i="6"/>
  <c r="F63" i="6"/>
  <c r="I63" i="6" s="1"/>
  <c r="F64" i="6"/>
  <c r="I64" i="6"/>
  <c r="F65" i="6"/>
  <c r="I65" i="6" s="1"/>
  <c r="F66" i="6"/>
  <c r="I66" i="6" s="1"/>
  <c r="F67" i="6"/>
  <c r="I67" i="6" s="1"/>
  <c r="F68" i="6"/>
  <c r="I68" i="6"/>
  <c r="F69" i="6"/>
  <c r="I69" i="6" s="1"/>
  <c r="F70" i="6"/>
  <c r="I70" i="6" s="1"/>
  <c r="F71" i="6"/>
  <c r="I71" i="6"/>
  <c r="F72" i="6"/>
  <c r="I72" i="6" s="1"/>
  <c r="F73" i="6"/>
  <c r="I73" i="6" s="1"/>
  <c r="F75" i="6"/>
  <c r="I75" i="6" s="1"/>
  <c r="F76" i="6"/>
  <c r="I76" i="6" s="1"/>
  <c r="F77" i="6"/>
  <c r="I77" i="6" s="1"/>
  <c r="F78" i="6"/>
  <c r="I78" i="6"/>
  <c r="F79" i="6"/>
  <c r="I79" i="6" s="1"/>
  <c r="F80" i="6"/>
  <c r="I80" i="6" s="1"/>
  <c r="F81" i="6"/>
  <c r="I81" i="6" s="1"/>
  <c r="D48" i="6"/>
  <c r="D38" i="6"/>
  <c r="D28" i="6"/>
  <c r="D18" i="6"/>
  <c r="D10" i="6"/>
  <c r="D62" i="6"/>
  <c r="F62" i="6" s="1"/>
  <c r="I62" i="6" s="1"/>
  <c r="D74" i="6"/>
  <c r="C23" i="5"/>
  <c r="D23" i="5"/>
  <c r="H30" i="5"/>
  <c r="H37" i="5"/>
  <c r="H40" i="5"/>
  <c r="H41" i="5"/>
  <c r="H42" i="5"/>
  <c r="H43" i="5"/>
  <c r="H44" i="5"/>
  <c r="H45" i="5"/>
  <c r="H46" i="5"/>
  <c r="H47" i="5"/>
  <c r="H48" i="5"/>
  <c r="H14" i="5"/>
  <c r="H10" i="5"/>
  <c r="H11" i="5"/>
  <c r="H16" i="5"/>
  <c r="H19" i="5"/>
  <c r="H21" i="5"/>
  <c r="H22" i="5"/>
  <c r="D49" i="5"/>
  <c r="C68" i="2"/>
  <c r="E53" i="2"/>
  <c r="E48" i="2"/>
  <c r="E22" i="2"/>
  <c r="C22" i="2"/>
  <c r="F23" i="5"/>
  <c r="V94" i="27"/>
  <c r="Z94" i="27" s="1"/>
  <c r="AG94" i="27" s="1"/>
  <c r="AA96" i="27"/>
  <c r="AB96" i="27" s="1"/>
  <c r="AF96" i="27" s="1"/>
  <c r="AH96" i="27" s="1"/>
  <c r="U114" i="27"/>
  <c r="V114" i="27" s="1"/>
  <c r="U7" i="27"/>
  <c r="V7" i="27" s="1"/>
  <c r="AA7" i="27"/>
  <c r="AB7" i="27"/>
  <c r="AF7" i="27" s="1"/>
  <c r="U28" i="27"/>
  <c r="V28" i="27" s="1"/>
  <c r="Z28" i="27" s="1"/>
  <c r="AG28" i="27" s="1"/>
  <c r="U17" i="27"/>
  <c r="V17" i="27" s="1"/>
  <c r="Z17" i="27" s="1"/>
  <c r="AG17" i="27" s="1"/>
  <c r="U34" i="27"/>
  <c r="V34" i="27" s="1"/>
  <c r="AA34" i="27"/>
  <c r="AB34" i="27" s="1"/>
  <c r="AF34" i="27" s="1"/>
  <c r="AA21" i="27"/>
  <c r="AB21" i="27" s="1"/>
  <c r="U108" i="27"/>
  <c r="V108" i="27" s="1"/>
  <c r="AA108" i="27"/>
  <c r="AB108" i="27" s="1"/>
  <c r="AF108" i="27" s="1"/>
  <c r="S75" i="27"/>
  <c r="AA75" i="27" s="1"/>
  <c r="AB75" i="27" s="1"/>
  <c r="AA125" i="27"/>
  <c r="AB125" i="27" s="1"/>
  <c r="AF125" i="27" s="1"/>
  <c r="AA70" i="27"/>
  <c r="AB70" i="27"/>
  <c r="AF70" i="27" s="1"/>
  <c r="AH70" i="27" s="1"/>
  <c r="AA29" i="27"/>
  <c r="AB29" i="27" s="1"/>
  <c r="AF29" i="27" s="1"/>
  <c r="AH29" i="27" s="1"/>
  <c r="AC20" i="27"/>
  <c r="AC75" i="27"/>
  <c r="S78" i="27"/>
  <c r="U11" i="27"/>
  <c r="V11" i="27" s="1"/>
  <c r="AA11" i="27"/>
  <c r="AB99" i="27"/>
  <c r="AF99" i="27" s="1"/>
  <c r="U99" i="27"/>
  <c r="V99" i="27" s="1"/>
  <c r="Z99" i="27" s="1"/>
  <c r="AG99" i="27" s="1"/>
  <c r="AA47" i="27"/>
  <c r="AB47" i="27"/>
  <c r="AF47" i="27"/>
  <c r="U47" i="27"/>
  <c r="V47" i="27" s="1"/>
  <c r="D11" i="4" l="1"/>
  <c r="F74" i="6"/>
  <c r="C48" i="1"/>
  <c r="D48" i="1"/>
  <c r="AA22" i="27"/>
  <c r="AB22" i="27" s="1"/>
  <c r="U22" i="27"/>
  <c r="V22" i="27" s="1"/>
  <c r="Z22" i="27" s="1"/>
  <c r="AG22" i="27" s="1"/>
  <c r="U116" i="27"/>
  <c r="V116" i="27" s="1"/>
  <c r="Z116" i="27" s="1"/>
  <c r="AG116" i="27" s="1"/>
  <c r="AA116" i="27"/>
  <c r="AB116" i="27" s="1"/>
  <c r="AF116" i="27" s="1"/>
  <c r="AH116" i="27" s="1"/>
  <c r="AA89" i="27"/>
  <c r="AB89" i="27" s="1"/>
  <c r="AF89" i="27" s="1"/>
  <c r="U89" i="27"/>
  <c r="V89" i="27" s="1"/>
  <c r="Z89" i="27" s="1"/>
  <c r="AG89" i="27" s="1"/>
  <c r="U91" i="27"/>
  <c r="V91" i="27" s="1"/>
  <c r="Z91" i="27" s="1"/>
  <c r="AG91" i="27" s="1"/>
  <c r="AH91" i="27" s="1"/>
  <c r="AA91" i="27"/>
  <c r="AB91" i="27" s="1"/>
  <c r="AF91" i="27" s="1"/>
  <c r="AF112" i="27"/>
  <c r="AH112" i="27" s="1"/>
  <c r="U12" i="27"/>
  <c r="V12" i="27" s="1"/>
  <c r="Z12" i="27" s="1"/>
  <c r="AG12" i="27" s="1"/>
  <c r="AH12" i="27" s="1"/>
  <c r="AA12" i="27"/>
  <c r="AB12" i="27" s="1"/>
  <c r="AF12" i="27" s="1"/>
  <c r="AF26" i="27"/>
  <c r="AA33" i="27"/>
  <c r="AB33" i="27" s="1"/>
  <c r="AF33" i="27" s="1"/>
  <c r="AH33" i="27" s="1"/>
  <c r="U33" i="27"/>
  <c r="V33" i="27" s="1"/>
  <c r="Z33" i="27" s="1"/>
  <c r="AG33" i="27" s="1"/>
  <c r="U59" i="27"/>
  <c r="V59" i="27" s="1"/>
  <c r="Z59" i="27" s="1"/>
  <c r="AG59" i="27" s="1"/>
  <c r="AA59" i="27"/>
  <c r="AB59" i="27" s="1"/>
  <c r="AF59" i="27" s="1"/>
  <c r="AH59" i="27" s="1"/>
  <c r="AA84" i="27"/>
  <c r="AB84" i="27" s="1"/>
  <c r="AF84" i="27" s="1"/>
  <c r="U84" i="27"/>
  <c r="V84" i="27" s="1"/>
  <c r="Z84" i="27" s="1"/>
  <c r="AG84" i="27" s="1"/>
  <c r="AH84" i="27" s="1"/>
  <c r="Z125" i="27"/>
  <c r="AG125" i="27" s="1"/>
  <c r="AH125" i="27" s="1"/>
  <c r="AA41" i="27"/>
  <c r="AB41" i="27" s="1"/>
  <c r="AF41" i="27" s="1"/>
  <c r="U41" i="27"/>
  <c r="V41" i="27" s="1"/>
  <c r="U57" i="27"/>
  <c r="V57" i="27" s="1"/>
  <c r="Z57" i="27" s="1"/>
  <c r="AG57" i="27" s="1"/>
  <c r="AA57" i="27"/>
  <c r="AB57" i="27" s="1"/>
  <c r="AA79" i="27"/>
  <c r="AB79" i="27" s="1"/>
  <c r="AF79" i="27" s="1"/>
  <c r="U79" i="27"/>
  <c r="V79" i="27" s="1"/>
  <c r="Z79" i="27" s="1"/>
  <c r="AG79" i="27" s="1"/>
  <c r="AH79" i="27" s="1"/>
  <c r="AA66" i="27"/>
  <c r="AB66" i="27" s="1"/>
  <c r="AF66" i="27" s="1"/>
  <c r="AH66" i="27" s="1"/>
  <c r="AH9" i="27"/>
  <c r="AA120" i="27"/>
  <c r="AB120" i="27" s="1"/>
  <c r="AF120" i="27" s="1"/>
  <c r="AH120" i="27" s="1"/>
  <c r="U120" i="27"/>
  <c r="V120" i="27" s="1"/>
  <c r="Z120" i="27" s="1"/>
  <c r="AG120" i="27" s="1"/>
  <c r="S20" i="27"/>
  <c r="AC22" i="27"/>
  <c r="AA67" i="27"/>
  <c r="AB67" i="27" s="1"/>
  <c r="AF67" i="27" s="1"/>
  <c r="U67" i="27"/>
  <c r="V67" i="27" s="1"/>
  <c r="Z67" i="27" s="1"/>
  <c r="AG67" i="27" s="1"/>
  <c r="AH67" i="27" s="1"/>
  <c r="S93" i="27"/>
  <c r="AH119" i="27"/>
  <c r="AF28" i="27"/>
  <c r="AH28" i="27" s="1"/>
  <c r="AA61" i="27"/>
  <c r="AB61" i="27" s="1"/>
  <c r="AF61" i="27" s="1"/>
  <c r="AH61" i="27" s="1"/>
  <c r="U61" i="27"/>
  <c r="V61" i="27" s="1"/>
  <c r="Z61" i="27" s="1"/>
  <c r="AG61" i="27" s="1"/>
  <c r="AH114" i="27"/>
  <c r="AH118" i="27"/>
  <c r="AA97" i="27"/>
  <c r="AB97" i="27" s="1"/>
  <c r="AF97" i="27" s="1"/>
  <c r="AH97" i="27" s="1"/>
  <c r="U26" i="27"/>
  <c r="V26" i="27" s="1"/>
  <c r="Z26" i="27" s="1"/>
  <c r="AG26" i="27" s="1"/>
  <c r="AF16" i="27"/>
  <c r="AH16" i="27" s="1"/>
  <c r="AF17" i="27"/>
  <c r="U39" i="27"/>
  <c r="V39" i="27" s="1"/>
  <c r="Z39" i="27" s="1"/>
  <c r="AG39" i="27" s="1"/>
  <c r="AA39" i="27"/>
  <c r="AB39" i="27" s="1"/>
  <c r="AF39" i="27" s="1"/>
  <c r="U53" i="27"/>
  <c r="V53" i="27" s="1"/>
  <c r="Z53" i="27" s="1"/>
  <c r="AG53" i="27" s="1"/>
  <c r="AA53" i="27"/>
  <c r="AB53" i="27" s="1"/>
  <c r="AA87" i="27"/>
  <c r="AB87" i="27" s="1"/>
  <c r="AF87" i="27" s="1"/>
  <c r="AH87" i="27" s="1"/>
  <c r="U87" i="27"/>
  <c r="V87" i="27" s="1"/>
  <c r="Z87" i="27" s="1"/>
  <c r="AG87" i="27" s="1"/>
  <c r="AA95" i="27"/>
  <c r="AB95" i="27" s="1"/>
  <c r="AF95" i="27" s="1"/>
  <c r="U95" i="27"/>
  <c r="V95" i="27" s="1"/>
  <c r="Z95" i="27" s="1"/>
  <c r="AG95" i="27" s="1"/>
  <c r="Z110" i="27"/>
  <c r="AG110" i="27" s="1"/>
  <c r="AH110" i="27" s="1"/>
  <c r="AA109" i="27"/>
  <c r="AB109" i="27" s="1"/>
  <c r="AF109" i="27" s="1"/>
  <c r="U109" i="27"/>
  <c r="V109" i="27" s="1"/>
  <c r="Z109" i="27" s="1"/>
  <c r="AG109" i="27" s="1"/>
  <c r="AH109" i="27" s="1"/>
  <c r="AA98" i="27"/>
  <c r="AB98" i="27" s="1"/>
  <c r="U98" i="27"/>
  <c r="V98" i="27" s="1"/>
  <c r="Z98" i="27" s="1"/>
  <c r="AG98" i="27" s="1"/>
  <c r="AH55" i="27"/>
  <c r="AA56" i="27"/>
  <c r="AB56" i="27" s="1"/>
  <c r="AF56" i="27" s="1"/>
  <c r="AH56" i="27" s="1"/>
  <c r="U85" i="27"/>
  <c r="V85" i="27" s="1"/>
  <c r="Z85" i="27" s="1"/>
  <c r="AG85" i="27" s="1"/>
  <c r="AA85" i="27"/>
  <c r="AB85" i="27" s="1"/>
  <c r="AF85" i="27" s="1"/>
  <c r="AH85" i="27" s="1"/>
  <c r="AH122" i="27"/>
  <c r="AF115" i="27"/>
  <c r="AF14" i="27"/>
  <c r="U78" i="27"/>
  <c r="V78" i="27" s="1"/>
  <c r="Z78" i="27" s="1"/>
  <c r="AG78" i="27" s="1"/>
  <c r="AA78" i="27"/>
  <c r="AB78" i="27" s="1"/>
  <c r="AF78" i="27" s="1"/>
  <c r="AH78" i="27" s="1"/>
  <c r="U16" i="27"/>
  <c r="V16" i="27" s="1"/>
  <c r="Z16" i="27" s="1"/>
  <c r="AG16" i="27" s="1"/>
  <c r="AA15" i="27"/>
  <c r="AB15" i="27" s="1"/>
  <c r="Z43" i="27"/>
  <c r="AG43" i="27" s="1"/>
  <c r="AH43" i="27" s="1"/>
  <c r="U14" i="27"/>
  <c r="V14" i="27" s="1"/>
  <c r="Z55" i="27"/>
  <c r="AG55" i="27" s="1"/>
  <c r="AF92" i="27"/>
  <c r="AH92" i="27" s="1"/>
  <c r="U111" i="27"/>
  <c r="V111" i="27" s="1"/>
  <c r="Z111" i="27" s="1"/>
  <c r="AG111" i="27" s="1"/>
  <c r="AA111" i="27"/>
  <c r="AB111" i="27" s="1"/>
  <c r="AF111" i="27" s="1"/>
  <c r="AH111" i="27" s="1"/>
  <c r="U115" i="27"/>
  <c r="V115" i="27" s="1"/>
  <c r="Z115" i="27" s="1"/>
  <c r="AG115" i="27" s="1"/>
  <c r="AA115" i="27"/>
  <c r="AB115" i="27" s="1"/>
  <c r="Z11" i="27"/>
  <c r="AG11" i="27" s="1"/>
  <c r="AF75" i="27"/>
  <c r="Z114" i="27"/>
  <c r="AG114" i="27" s="1"/>
  <c r="Z113" i="27"/>
  <c r="AG113" i="27" s="1"/>
  <c r="AF45" i="27"/>
  <c r="AH45" i="27" s="1"/>
  <c r="Z40" i="27"/>
  <c r="AG40" i="27" s="1"/>
  <c r="S18" i="27"/>
  <c r="AC21" i="27"/>
  <c r="AF21" i="27" s="1"/>
  <c r="AH21" i="27" s="1"/>
  <c r="U31" i="27"/>
  <c r="V31" i="27" s="1"/>
  <c r="Z31" i="27" s="1"/>
  <c r="AG31" i="27" s="1"/>
  <c r="AA31" i="27"/>
  <c r="AB31" i="27" s="1"/>
  <c r="AF31" i="27" s="1"/>
  <c r="AH31" i="27" s="1"/>
  <c r="U49" i="27"/>
  <c r="V49" i="27" s="1"/>
  <c r="Z49" i="27" s="1"/>
  <c r="AG49" i="27" s="1"/>
  <c r="AH49" i="27" s="1"/>
  <c r="AA49" i="27"/>
  <c r="AB49" i="27" s="1"/>
  <c r="AF49" i="27" s="1"/>
  <c r="AC113" i="27"/>
  <c r="AF113" i="27" s="1"/>
  <c r="AH113" i="27" s="1"/>
  <c r="U75" i="27"/>
  <c r="V75" i="27" s="1"/>
  <c r="Z75" i="27" s="1"/>
  <c r="AG75" i="27" s="1"/>
  <c r="AF148" i="27"/>
  <c r="AH148" i="27" s="1"/>
  <c r="AF32" i="27"/>
  <c r="AC15" i="27"/>
  <c r="AF15" i="27" s="1"/>
  <c r="AH15" i="27" s="1"/>
  <c r="AC27" i="27"/>
  <c r="AF40" i="27"/>
  <c r="AH40" i="27" s="1"/>
  <c r="AC88" i="27"/>
  <c r="S90" i="27"/>
  <c r="S117" i="27"/>
  <c r="AC61" i="27"/>
  <c r="Z44" i="27"/>
  <c r="AG44" i="27" s="1"/>
  <c r="AH51" i="27"/>
  <c r="U121" i="27"/>
  <c r="V121" i="27" s="1"/>
  <c r="Z121" i="27" s="1"/>
  <c r="AG121" i="27" s="1"/>
  <c r="AA121" i="27"/>
  <c r="AB121" i="27" s="1"/>
  <c r="AF121" i="27" s="1"/>
  <c r="AH121" i="27" s="1"/>
  <c r="AC25" i="27"/>
  <c r="S27" i="27"/>
  <c r="Z41" i="27"/>
  <c r="AG41" i="27" s="1"/>
  <c r="AH41" i="27" s="1"/>
  <c r="AF44" i="27"/>
  <c r="AH44" i="27" s="1"/>
  <c r="AC45" i="27"/>
  <c r="AC57" i="27"/>
  <c r="AA127" i="27"/>
  <c r="AB127" i="27" s="1"/>
  <c r="AF127" i="27" s="1"/>
  <c r="AH127" i="27" s="1"/>
  <c r="U127" i="27"/>
  <c r="V127" i="27" s="1"/>
  <c r="Z127" i="27" s="1"/>
  <c r="AG127" i="27" s="1"/>
  <c r="Q146" i="27"/>
  <c r="AH54" i="27"/>
  <c r="AC16" i="27"/>
  <c r="S19" i="27"/>
  <c r="S35" i="27"/>
  <c r="U35" i="27" s="1"/>
  <c r="V35" i="27" s="1"/>
  <c r="Z35" i="27" s="1"/>
  <c r="AG35" i="27" s="1"/>
  <c r="S8" i="27"/>
  <c r="S10" i="27"/>
  <c r="AC42" i="27"/>
  <c r="AC98" i="27"/>
  <c r="F58" i="6"/>
  <c r="E23" i="5"/>
  <c r="Z7" i="27"/>
  <c r="AG7" i="27" s="1"/>
  <c r="AH7" i="27" s="1"/>
  <c r="Z34" i="27"/>
  <c r="R144" i="27"/>
  <c r="AH108" i="27"/>
  <c r="AH99" i="27"/>
  <c r="AA35" i="27"/>
  <c r="AB35" i="27" s="1"/>
  <c r="AF35" i="27" s="1"/>
  <c r="AA42" i="27"/>
  <c r="AB42" i="27" s="1"/>
  <c r="U42" i="27"/>
  <c r="V42" i="27" s="1"/>
  <c r="Z42" i="27" s="1"/>
  <c r="AG42" i="27" s="1"/>
  <c r="AH47" i="27"/>
  <c r="U25" i="27"/>
  <c r="V25" i="27" s="1"/>
  <c r="Z25" i="27" s="1"/>
  <c r="AG25" i="27" s="1"/>
  <c r="AA25" i="27"/>
  <c r="AB25" i="27" s="1"/>
  <c r="I74" i="6"/>
  <c r="AH17" i="27"/>
  <c r="AH11" i="27"/>
  <c r="AH32" i="27"/>
  <c r="AF58" i="27"/>
  <c r="AH58" i="27" s="1"/>
  <c r="AA86" i="27"/>
  <c r="AB86" i="27" s="1"/>
  <c r="AF86" i="27" s="1"/>
  <c r="U86" i="27"/>
  <c r="V86" i="27" s="1"/>
  <c r="Z86" i="27" s="1"/>
  <c r="AG86" i="27" s="1"/>
  <c r="AF94" i="27"/>
  <c r="AH94" i="27" s="1"/>
  <c r="U69" i="27"/>
  <c r="V69" i="27" s="1"/>
  <c r="Z69" i="27" s="1"/>
  <c r="AG69" i="27" s="1"/>
  <c r="AA69" i="27"/>
  <c r="AB69" i="27" s="1"/>
  <c r="AF69" i="27" s="1"/>
  <c r="AH69" i="27" s="1"/>
  <c r="AC24" i="27"/>
  <c r="AC53" i="27"/>
  <c r="U62" i="27"/>
  <c r="V62" i="27" s="1"/>
  <c r="Z62" i="27" s="1"/>
  <c r="AG62" i="27" s="1"/>
  <c r="AA62" i="27"/>
  <c r="AB62" i="27" s="1"/>
  <c r="AF62" i="27" s="1"/>
  <c r="AC63" i="27"/>
  <c r="AF63" i="27" s="1"/>
  <c r="AH63" i="27" s="1"/>
  <c r="U73" i="27"/>
  <c r="V73" i="27" s="1"/>
  <c r="Z73" i="27" s="1"/>
  <c r="AG73" i="27" s="1"/>
  <c r="AA73" i="27"/>
  <c r="AB73" i="27" s="1"/>
  <c r="AF73" i="27" s="1"/>
  <c r="U23" i="27"/>
  <c r="V23" i="27" s="1"/>
  <c r="Z23" i="27" s="1"/>
  <c r="AG23" i="27" s="1"/>
  <c r="AA23" i="27"/>
  <c r="AB23" i="27" s="1"/>
  <c r="AF23" i="27" s="1"/>
  <c r="AF60" i="27"/>
  <c r="AH60" i="27" s="1"/>
  <c r="AC52" i="27"/>
  <c r="AF52" i="27" s="1"/>
  <c r="AH52" i="27" s="1"/>
  <c r="I58" i="6"/>
  <c r="U30" i="27"/>
  <c r="V30" i="27" s="1"/>
  <c r="Z30" i="27" s="1"/>
  <c r="AG30" i="27" s="1"/>
  <c r="AH30" i="27" s="1"/>
  <c r="AA24" i="27"/>
  <c r="AB24" i="27" s="1"/>
  <c r="U24" i="27"/>
  <c r="V24" i="27" s="1"/>
  <c r="Z24" i="27" s="1"/>
  <c r="AG24" i="27" s="1"/>
  <c r="AA46" i="27"/>
  <c r="AB46" i="27" s="1"/>
  <c r="AF46" i="27" s="1"/>
  <c r="U46" i="27"/>
  <c r="V46" i="27" s="1"/>
  <c r="Z46" i="27" s="1"/>
  <c r="AG46" i="27" s="1"/>
  <c r="AA88" i="27"/>
  <c r="AB88" i="27" s="1"/>
  <c r="U88" i="27"/>
  <c r="V88" i="27" s="1"/>
  <c r="Z88" i="27" s="1"/>
  <c r="AG88" i="27" s="1"/>
  <c r="U50" i="27"/>
  <c r="V50" i="27" s="1"/>
  <c r="Z50" i="27" s="1"/>
  <c r="AG50" i="27" s="1"/>
  <c r="AH50" i="27" s="1"/>
  <c r="AF98" i="27"/>
  <c r="AH98" i="27" s="1"/>
  <c r="I47" i="1"/>
  <c r="I48" i="1" s="1"/>
  <c r="H47" i="1"/>
  <c r="H48" i="6"/>
  <c r="H18" i="6"/>
  <c r="C71" i="2"/>
  <c r="H31" i="1"/>
  <c r="H35" i="18"/>
  <c r="H10" i="6"/>
  <c r="F48" i="6"/>
  <c r="I48" i="6" s="1"/>
  <c r="F38" i="6"/>
  <c r="I38" i="6" s="1"/>
  <c r="D83" i="6"/>
  <c r="F10" i="6"/>
  <c r="I10" i="6" s="1"/>
  <c r="C49" i="5"/>
  <c r="H38" i="5"/>
  <c r="E49" i="5"/>
  <c r="H31" i="5"/>
  <c r="C11" i="4"/>
  <c r="E71" i="2"/>
  <c r="E83" i="6"/>
  <c r="G83" i="6"/>
  <c r="F28" i="6"/>
  <c r="I35" i="6"/>
  <c r="I28" i="6" s="1"/>
  <c r="F18" i="6"/>
  <c r="I18" i="6"/>
  <c r="E21" i="4"/>
  <c r="F21" i="4" s="1"/>
  <c r="H28" i="6"/>
  <c r="F49" i="5"/>
  <c r="G23" i="5"/>
  <c r="H23" i="5"/>
  <c r="G29" i="5"/>
  <c r="B11" i="4"/>
  <c r="E12" i="4"/>
  <c r="F12" i="4" s="1"/>
  <c r="G39" i="3"/>
  <c r="E29" i="2"/>
  <c r="C29" i="2"/>
  <c r="H48" i="1" l="1"/>
  <c r="AA10" i="27"/>
  <c r="AB10" i="27" s="1"/>
  <c r="AF10" i="27" s="1"/>
  <c r="U10" i="27"/>
  <c r="V10" i="27" s="1"/>
  <c r="Z10" i="27" s="1"/>
  <c r="AG10" i="27" s="1"/>
  <c r="AH10" i="27" s="1"/>
  <c r="AA18" i="27"/>
  <c r="AB18" i="27" s="1"/>
  <c r="AF18" i="27" s="1"/>
  <c r="AH18" i="27" s="1"/>
  <c r="U18" i="27"/>
  <c r="V18" i="27" s="1"/>
  <c r="Z18" i="27" s="1"/>
  <c r="AG18" i="27" s="1"/>
  <c r="AA20" i="27"/>
  <c r="AB20" i="27" s="1"/>
  <c r="AF20" i="27" s="1"/>
  <c r="U20" i="27"/>
  <c r="V20" i="27" s="1"/>
  <c r="Z20" i="27" s="1"/>
  <c r="AG20" i="27" s="1"/>
  <c r="AA8" i="27"/>
  <c r="AB8" i="27" s="1"/>
  <c r="AF8" i="27" s="1"/>
  <c r="U8" i="27"/>
  <c r="V8" i="27" s="1"/>
  <c r="Z8" i="27" s="1"/>
  <c r="AG8" i="27" s="1"/>
  <c r="AA27" i="27"/>
  <c r="AB27" i="27" s="1"/>
  <c r="AF27" i="27" s="1"/>
  <c r="AH27" i="27" s="1"/>
  <c r="U27" i="27"/>
  <c r="V27" i="27" s="1"/>
  <c r="Z27" i="27" s="1"/>
  <c r="AG27" i="27" s="1"/>
  <c r="Z14" i="27"/>
  <c r="R140" i="27"/>
  <c r="AF53" i="27"/>
  <c r="AH53" i="27" s="1"/>
  <c r="AF42" i="27"/>
  <c r="AH42" i="27" s="1"/>
  <c r="AA19" i="27"/>
  <c r="AB19" i="27" s="1"/>
  <c r="AF19" i="27" s="1"/>
  <c r="AH19" i="27" s="1"/>
  <c r="U19" i="27"/>
  <c r="V19" i="27" s="1"/>
  <c r="Z19" i="27" s="1"/>
  <c r="AG19" i="27" s="1"/>
  <c r="AH115" i="27"/>
  <c r="AH95" i="27"/>
  <c r="AH39" i="27"/>
  <c r="AH26" i="27"/>
  <c r="AF22" i="27"/>
  <c r="AH22" i="27" s="1"/>
  <c r="AH75" i="27"/>
  <c r="U117" i="27"/>
  <c r="V117" i="27" s="1"/>
  <c r="Z117" i="27" s="1"/>
  <c r="AG117" i="27" s="1"/>
  <c r="AA117" i="27"/>
  <c r="AB117" i="27" s="1"/>
  <c r="AF117" i="27" s="1"/>
  <c r="AH117" i="27" s="1"/>
  <c r="AA93" i="27"/>
  <c r="AB93" i="27" s="1"/>
  <c r="AF93" i="27" s="1"/>
  <c r="U93" i="27"/>
  <c r="V93" i="27" s="1"/>
  <c r="Z93" i="27" s="1"/>
  <c r="AG93" i="27" s="1"/>
  <c r="AH93" i="27" s="1"/>
  <c r="AF88" i="27"/>
  <c r="AH88" i="27" s="1"/>
  <c r="AH73" i="27"/>
  <c r="AF25" i="27"/>
  <c r="AH25" i="27" s="1"/>
  <c r="U90" i="27"/>
  <c r="V90" i="27" s="1"/>
  <c r="Z90" i="27" s="1"/>
  <c r="AG90" i="27" s="1"/>
  <c r="AA90" i="27"/>
  <c r="AB90" i="27" s="1"/>
  <c r="AF90" i="27" s="1"/>
  <c r="AH90" i="27" s="1"/>
  <c r="AF57" i="27"/>
  <c r="AH57" i="27" s="1"/>
  <c r="AH89" i="27"/>
  <c r="AH46" i="27"/>
  <c r="AH23" i="27"/>
  <c r="AH62" i="27"/>
  <c r="S144" i="27"/>
  <c r="AG34" i="27"/>
  <c r="AH34" i="27" s="1"/>
  <c r="AF24" i="27"/>
  <c r="AH24" i="27" s="1"/>
  <c r="AH35" i="27"/>
  <c r="V133" i="27"/>
  <c r="V135" i="27" s="1"/>
  <c r="U135" i="27" s="1"/>
  <c r="AH86" i="27"/>
  <c r="C73" i="2"/>
  <c r="H83" i="6"/>
  <c r="F83" i="6"/>
  <c r="E11" i="4"/>
  <c r="F11" i="4" s="1"/>
  <c r="E73" i="2"/>
  <c r="I83" i="6"/>
  <c r="G49" i="5"/>
  <c r="H29" i="5"/>
  <c r="H49" i="5" s="1"/>
  <c r="AG14" i="27" l="1"/>
  <c r="AH14" i="27" s="1"/>
  <c r="S140" i="27"/>
  <c r="AH20" i="27"/>
  <c r="Z133" i="27"/>
  <c r="Z136" i="27" s="1"/>
  <c r="Z137" i="27" s="1"/>
  <c r="AH133" i="27"/>
  <c r="AH8" i="27"/>
  <c r="Y135" i="27" l="1"/>
  <c r="T139" i="27"/>
  <c r="T146" i="27" s="1"/>
  <c r="T141" i="27"/>
  <c r="T140" i="27"/>
  <c r="T142" i="27"/>
  <c r="T143" i="27"/>
  <c r="T144" i="27"/>
</calcChain>
</file>

<file path=xl/sharedStrings.xml><?xml version="1.0" encoding="utf-8"?>
<sst xmlns="http://schemas.openxmlformats.org/spreadsheetml/2006/main" count="3664" uniqueCount="1818">
  <si>
    <t>Estado de Situación Financiera</t>
  </si>
  <si>
    <t>ACTIVO</t>
  </si>
  <si>
    <t>PASIVO</t>
  </si>
  <si>
    <t>Activo Circulante</t>
  </si>
  <si>
    <t>Pasivo Circulante</t>
  </si>
  <si>
    <t>1.1.1</t>
  </si>
  <si>
    <t>Efectivo y Equivalentes</t>
  </si>
  <si>
    <t>2.1.1</t>
  </si>
  <si>
    <t>Cuentas por Pagar a Corto Plazo</t>
  </si>
  <si>
    <t>1.1.2</t>
  </si>
  <si>
    <t>Derechos a Recibir Efectivo o Equivalentes</t>
  </si>
  <si>
    <t>2.1.2</t>
  </si>
  <si>
    <t>Documentos por Pagar Corto Plazo</t>
  </si>
  <si>
    <t>1.1.3</t>
  </si>
  <si>
    <t>Derechos a Recibir Bienes o Servicios</t>
  </si>
  <si>
    <t>2.1.3</t>
  </si>
  <si>
    <t>Porción a Corto Plazo de la Deuda Pública a Largo Plazo</t>
  </si>
  <si>
    <t>1.1.4</t>
  </si>
  <si>
    <t>Inventarios</t>
  </si>
  <si>
    <t>2.1.4</t>
  </si>
  <si>
    <t>Títulos y Valores a Corto Plazo</t>
  </si>
  <si>
    <t>1.1.5</t>
  </si>
  <si>
    <t>Almacenes</t>
  </si>
  <si>
    <t>2.1.5</t>
  </si>
  <si>
    <t>Pasivos Diferidos a Corto Plazo</t>
  </si>
  <si>
    <t>1.1.6</t>
  </si>
  <si>
    <t>Estimación por Pérdida o Deterioro de Activos Circulantes</t>
  </si>
  <si>
    <t>2.1.6</t>
  </si>
  <si>
    <t>Fondos y Bienes de Terceros en Garantía y/o Administración a Corto Plazo</t>
  </si>
  <si>
    <t>1.1.9</t>
  </si>
  <si>
    <t>Otros Activos Circulantes</t>
  </si>
  <si>
    <t>2.1.7</t>
  </si>
  <si>
    <t>Provisiones a Corto Plazo</t>
  </si>
  <si>
    <t>2.1.9</t>
  </si>
  <si>
    <t>Otros Pasivos a Corto Plazo</t>
  </si>
  <si>
    <t>Total de Activos Circulantes</t>
  </si>
  <si>
    <t>Total de Pasivos Circulantes</t>
  </si>
  <si>
    <t>Activo No Circulante</t>
  </si>
  <si>
    <t>Pasivo No Circulante</t>
  </si>
  <si>
    <t>1.2.1</t>
  </si>
  <si>
    <t>Inversiones Financieras a Largo Plazo</t>
  </si>
  <si>
    <t>2.2.1</t>
  </si>
  <si>
    <t>Cuentas por Pagar a Largo Plazo</t>
  </si>
  <si>
    <t>1.2.2</t>
  </si>
  <si>
    <t>Derechos a Recibir Efectivo o Equivalentes a Largo Plazo</t>
  </si>
  <si>
    <t>2.2.2</t>
  </si>
  <si>
    <t>Documentos por Pagar a Largo Plazo</t>
  </si>
  <si>
    <t>1.2.3</t>
  </si>
  <si>
    <t>Bienes Inmuebles, Infraestructura y Construcciónes en Proceso</t>
  </si>
  <si>
    <t>2.2.3</t>
  </si>
  <si>
    <t>Deuda Pública a Largo Plazo</t>
  </si>
  <si>
    <t>1.2.4</t>
  </si>
  <si>
    <t>Bienes Muebles</t>
  </si>
  <si>
    <t>2.2.4</t>
  </si>
  <si>
    <t>Pasivos Diferidos a Largo Plazo</t>
  </si>
  <si>
    <t>1.2.5</t>
  </si>
  <si>
    <t>Activos Intangibles</t>
  </si>
  <si>
    <t>2.2.5</t>
  </si>
  <si>
    <t>Fondos y Bienes de Terceros en Garantia y/o Administración a Largo Plazo</t>
  </si>
  <si>
    <t>1.2.6</t>
  </si>
  <si>
    <t>Depreciaciones, Deterioro y Amortización Acumulada de Bienes</t>
  </si>
  <si>
    <t>2.2.6</t>
  </si>
  <si>
    <t>Provisiones a Largo Plazo</t>
  </si>
  <si>
    <t>1.2.7</t>
  </si>
  <si>
    <t>Activos Diferidos</t>
  </si>
  <si>
    <t>1.2.8</t>
  </si>
  <si>
    <t>Estimación por Pérdida o Deterioro de Activos no Circulantes</t>
  </si>
  <si>
    <t>1.2.9</t>
  </si>
  <si>
    <t>Otros Activos no Circulantes</t>
  </si>
  <si>
    <t>Total de Activos No Circulantes</t>
  </si>
  <si>
    <t>Total de Pasivos No Circulantes</t>
  </si>
  <si>
    <t>Total de Pasivo</t>
  </si>
  <si>
    <t>HACIENDA PÚBLICA / PATRIMONIO</t>
  </si>
  <si>
    <t>Hacienda Pública / Patrimonio Contribuido</t>
  </si>
  <si>
    <t>3.1.1</t>
  </si>
  <si>
    <t>Aportaciones</t>
  </si>
  <si>
    <t>3.1.2</t>
  </si>
  <si>
    <t>Donaciones de Capital</t>
  </si>
  <si>
    <t>3.1.3</t>
  </si>
  <si>
    <t>Actualización de la Hacienda Pública / Patrimonio</t>
  </si>
  <si>
    <t>Hacienda Pública / Patrimonio Generado</t>
  </si>
  <si>
    <t>3.2.1</t>
  </si>
  <si>
    <t>Resultado del Ejercicio (Ahorro/Desahorro)</t>
  </si>
  <si>
    <t>3.2.2</t>
  </si>
  <si>
    <t>Resultado de Ejercicios Anteriores</t>
  </si>
  <si>
    <t>3.2.3</t>
  </si>
  <si>
    <t>Revalúos</t>
  </si>
  <si>
    <t>3.2.4</t>
  </si>
  <si>
    <t>Reservas</t>
  </si>
  <si>
    <t>3.2.5</t>
  </si>
  <si>
    <t>Rectificaciones de Resultados de Ejercicios Anteriores</t>
  </si>
  <si>
    <t>Exceso o Insuficiencia en la Actualización de la Hacienda Pública / Patrimonio</t>
  </si>
  <si>
    <t>3.3.1</t>
  </si>
  <si>
    <t>Resultado por Posición Monetaria</t>
  </si>
  <si>
    <t>3.3.2</t>
  </si>
  <si>
    <t>Resultado por Tenencia de Activos no Monetarios</t>
  </si>
  <si>
    <t>Total Hacienda Pública / Patrimonio</t>
  </si>
  <si>
    <t>Total de Activos</t>
  </si>
  <si>
    <t>Total de Pasivo y Hacienda Pública / Patrimonio</t>
  </si>
  <si>
    <t>LEY DE INGRESOS</t>
  </si>
  <si>
    <t>PRESUPUESTO DE EGRESOS</t>
  </si>
  <si>
    <t>8.1.1</t>
  </si>
  <si>
    <t>Ley de Ingresos Estimada</t>
  </si>
  <si>
    <t>8.2.1</t>
  </si>
  <si>
    <t>Presupuesto de Egresos Aprobado</t>
  </si>
  <si>
    <t>8.1.2</t>
  </si>
  <si>
    <t>Ley de Ingresos por Ejecutar</t>
  </si>
  <si>
    <t>8.2.2</t>
  </si>
  <si>
    <t>Presupuesto de Egresos por Ejercer</t>
  </si>
  <si>
    <t>8.1.3</t>
  </si>
  <si>
    <t>Modificaciones a la Ley de Ingresos Estimada</t>
  </si>
  <si>
    <t>8.2.3</t>
  </si>
  <si>
    <t>Modificaciones al Presupuesto de Egresos Aprobado</t>
  </si>
  <si>
    <t>8.1.4</t>
  </si>
  <si>
    <t>Ley de Ingresos Devengada</t>
  </si>
  <si>
    <t>8.2.4</t>
  </si>
  <si>
    <t>Presupuesto de Egresos Comprometido</t>
  </si>
  <si>
    <t>8.1.5</t>
  </si>
  <si>
    <t>Ley de Ingresos Recaudada</t>
  </si>
  <si>
    <t>8.2.5</t>
  </si>
  <si>
    <t>Presupuesto de Egresos Devengado</t>
  </si>
  <si>
    <t>8.2.6</t>
  </si>
  <si>
    <t>Presupuesto de Egresos Ejercido</t>
  </si>
  <si>
    <t>8.2.7</t>
  </si>
  <si>
    <t>Presupuesto de Egresos Pagado</t>
  </si>
  <si>
    <t>Estado de Actividades</t>
  </si>
  <si>
    <t>INGRESOS Y OTROS BENEFICIOS</t>
  </si>
  <si>
    <t>Ingresos de la Gestión:</t>
  </si>
  <si>
    <t>4.1.1</t>
  </si>
  <si>
    <t>Impuestos</t>
  </si>
  <si>
    <t>4.1.2</t>
  </si>
  <si>
    <t>Cuotas y aportaciones de seguridad social</t>
  </si>
  <si>
    <t>4.1.3</t>
  </si>
  <si>
    <t>Contribuciones de Mejoras</t>
  </si>
  <si>
    <t>4.1.4</t>
  </si>
  <si>
    <t>Derechos</t>
  </si>
  <si>
    <t>4.1.5</t>
  </si>
  <si>
    <t>4.1.6</t>
  </si>
  <si>
    <t>Aprovechamientos de Tipo corriente</t>
  </si>
  <si>
    <t>4.1.7</t>
  </si>
  <si>
    <t>Ingresos por Venta de Bienes y Servicios</t>
  </si>
  <si>
    <t>4.1.9</t>
  </si>
  <si>
    <t>Ingresos no Comprendidos en las Fracciones de la Ley de Ingresos Causados en Ejercicios Fiscales Anteriores Pendientes de Liquidación o Pago</t>
  </si>
  <si>
    <t>Participaciones, Aportaciones, Transferencias, Asignaciones, Subsidios y Otras Ayudas</t>
  </si>
  <si>
    <t>4.2.1</t>
  </si>
  <si>
    <t>Participaciones y Aportaciones</t>
  </si>
  <si>
    <t>4.2.2</t>
  </si>
  <si>
    <t>Transferencias, Asignaciones, subsidios y Otras Ayudas</t>
  </si>
  <si>
    <t>Otros Ingresos y Beneficios</t>
  </si>
  <si>
    <t>4.3.1</t>
  </si>
  <si>
    <t>Ingresos Financieros</t>
  </si>
  <si>
    <t>4.3.2</t>
  </si>
  <si>
    <t>Incremento por Variacion de Inventarios</t>
  </si>
  <si>
    <t>4.3.3</t>
  </si>
  <si>
    <t>Disminucion del Exceso de Estimaciones por Perdida o Deterioro u Obsolescencia</t>
  </si>
  <si>
    <t>4.3.4</t>
  </si>
  <si>
    <t>Disminución del Exceso de Provisiones</t>
  </si>
  <si>
    <t>4.3.9</t>
  </si>
  <si>
    <t>Otros Ingresos y Beneficios Varios</t>
  </si>
  <si>
    <t>Total de Ingresos y Otros Beneficios</t>
  </si>
  <si>
    <t>GASTOS Y OTRAS PÉRDIDAS</t>
  </si>
  <si>
    <t>Gastos de Funcionamiento</t>
  </si>
  <si>
    <t>5.1.1</t>
  </si>
  <si>
    <t>Servicios Personales</t>
  </si>
  <si>
    <t>5.1.2</t>
  </si>
  <si>
    <t>Materiales y Suministros</t>
  </si>
  <si>
    <t>5.1.3</t>
  </si>
  <si>
    <t>Servicios Generales</t>
  </si>
  <si>
    <t>Transferencias, Asignaciones, Subsidios y Otras Ayudas</t>
  </si>
  <si>
    <t>5.2.1</t>
  </si>
  <si>
    <t>Transferencias Internas y Asignaciones al Sector Público</t>
  </si>
  <si>
    <t>5.2.2</t>
  </si>
  <si>
    <t>Transferencias al Resto del Sector Público</t>
  </si>
  <si>
    <t>5.2.3</t>
  </si>
  <si>
    <t>Subsidios y Subvenciones</t>
  </si>
  <si>
    <t>5.2.4</t>
  </si>
  <si>
    <t>Ayudas Sociales</t>
  </si>
  <si>
    <t>5.2.5</t>
  </si>
  <si>
    <t>Pensiones y Jubilaciones</t>
  </si>
  <si>
    <t>5.2.6</t>
  </si>
  <si>
    <t>Transferencias a Fideicomisos, Mandatos y Contratos Análogos</t>
  </si>
  <si>
    <t>5.2.7</t>
  </si>
  <si>
    <t>Transferencias a la Seguridad Social</t>
  </si>
  <si>
    <t>5.2.8</t>
  </si>
  <si>
    <t>Donativos</t>
  </si>
  <si>
    <t>5.2.9</t>
  </si>
  <si>
    <t>Transferencias al Exterior</t>
  </si>
  <si>
    <t>5.3.1</t>
  </si>
  <si>
    <t xml:space="preserve">Participaciones </t>
  </si>
  <si>
    <t>5.3.2</t>
  </si>
  <si>
    <t>5.3.3</t>
  </si>
  <si>
    <t>Convenios</t>
  </si>
  <si>
    <t>Intereses, Comisiones y Otros Gastos de la Deuda Pública</t>
  </si>
  <si>
    <t>5.4.1</t>
  </si>
  <si>
    <t>Intereses de la Deuda Pública</t>
  </si>
  <si>
    <t>5.4.2</t>
  </si>
  <si>
    <t>Comisiones de la Deuda Pública</t>
  </si>
  <si>
    <t>5.4.3</t>
  </si>
  <si>
    <t>Gastos de la Deuda Pública</t>
  </si>
  <si>
    <t>5.4.4</t>
  </si>
  <si>
    <t>Costo por Coberturas</t>
  </si>
  <si>
    <t>5.4.5</t>
  </si>
  <si>
    <t>Apoyos Financieros</t>
  </si>
  <si>
    <t>Otros Gastos y Pérdidas Extraordinarias</t>
  </si>
  <si>
    <t>5.5.1</t>
  </si>
  <si>
    <t xml:space="preserve">Estimaciones, Depreciaciones, Deterioros, Obsolescencia y Amortizaciones </t>
  </si>
  <si>
    <t>5.5.2</t>
  </si>
  <si>
    <t>Provisiones</t>
  </si>
  <si>
    <t>5.5.3</t>
  </si>
  <si>
    <t>Disminución de Inventarios</t>
  </si>
  <si>
    <t>5.5.4</t>
  </si>
  <si>
    <t>Aumento por Insuficiencia de Estimaciones por Pérdida o Deterioro y Obsolencia</t>
  </si>
  <si>
    <t>5.5.5</t>
  </si>
  <si>
    <t>Aumento por Insuficiencia de Provisiones</t>
  </si>
  <si>
    <t>5.5.9</t>
  </si>
  <si>
    <t>Otros Gastos</t>
  </si>
  <si>
    <t>Inversión Pública</t>
  </si>
  <si>
    <t>5.6.1</t>
  </si>
  <si>
    <t>Inversión Pública No Capitalizable</t>
  </si>
  <si>
    <t>Total de Gastos y Otras Pérdidas</t>
  </si>
  <si>
    <t>¹ No se incluyen: Utilidades e Intereses. Por regla de presentación se revelan como Ingresos Financieros</t>
  </si>
  <si>
    <t>MENSUAL</t>
  </si>
  <si>
    <t>ACUMULADO</t>
  </si>
  <si>
    <t>Estado de Flujos de Efectivo</t>
  </si>
  <si>
    <t>CONCEPTO</t>
  </si>
  <si>
    <t>Flujos de Efectivo de las Actividades de Operación</t>
  </si>
  <si>
    <t>Origen</t>
  </si>
  <si>
    <t xml:space="preserve">Impuestos </t>
  </si>
  <si>
    <t>Cuotas y Aportaciones de Seguridad Social</t>
  </si>
  <si>
    <t>Productos de Tipo Corriente</t>
  </si>
  <si>
    <t>Aprovechamientos de Tipo Corriente</t>
  </si>
  <si>
    <t>Otros Orígenes de Operación</t>
  </si>
  <si>
    <t>Aplicación</t>
  </si>
  <si>
    <t>Participaciones</t>
  </si>
  <si>
    <t>Otras Aplicaciones de Operación</t>
  </si>
  <si>
    <t>Flujos Netos de Efectivo por Actividades de Operación</t>
  </si>
  <si>
    <t>Flujos de Efectivo de las Actividades de Inversión</t>
  </si>
  <si>
    <t>Bienes Inmuebles, Infraestructura y Construcciones en Proceso</t>
  </si>
  <si>
    <t>Otros Orígenes de Inversión</t>
  </si>
  <si>
    <t>Flujos Netos de Efectivo por Actividades de Inversión</t>
  </si>
  <si>
    <t>Flujos de Efectivo de las Actividades de Financiamiento</t>
  </si>
  <si>
    <t xml:space="preserve">Endeudamiento Neto </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</si>
  <si>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</si>
  <si>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</si>
  <si>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</si>
  <si>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</si>
  <si>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</si>
  <si>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</si>
  <si>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</si>
  <si>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 al Efectivo al Inicio del Ejercicio</t>
  </si>
  <si>
    <t>Efectivo y Equivalente al Efectivo al Final del Ejercicio</t>
  </si>
  <si>
    <t xml:space="preserve"> </t>
  </si>
  <si>
    <t>Estado Analítico del Activo</t>
  </si>
  <si>
    <t>Concepto</t>
  </si>
  <si>
    <t>Saldo Inicial</t>
  </si>
  <si>
    <t>Cargos del Período</t>
  </si>
  <si>
    <t>Abonos del Período</t>
  </si>
  <si>
    <t>Saldo Final</t>
  </si>
  <si>
    <t>Variación del Período</t>
  </si>
  <si>
    <t>4 (1+2-3)</t>
  </si>
  <si>
    <t>5= (4 - 1)</t>
  </si>
  <si>
    <t>Depreciación, Deterioro y Amortización Acumulada de Bienes</t>
  </si>
  <si>
    <t>Estimación por Pérdida o Deterioro de Activos No Circulantes</t>
  </si>
  <si>
    <t>Estado Analítico de Ingresos</t>
  </si>
  <si>
    <t>Rubros de los Ingresos</t>
  </si>
  <si>
    <t>Ingreso</t>
  </si>
  <si>
    <t>Diferencia</t>
  </si>
  <si>
    <t>Estimado</t>
  </si>
  <si>
    <t>Ampliaciones y Reducciones</t>
  </si>
  <si>
    <t xml:space="preserve">Modificado </t>
  </si>
  <si>
    <t>Devengado</t>
  </si>
  <si>
    <t>Recaudado</t>
  </si>
  <si>
    <t>(1)</t>
  </si>
  <si>
    <t>(2)</t>
  </si>
  <si>
    <t>(3= 1 + 2)</t>
  </si>
  <si>
    <t>(4)</t>
  </si>
  <si>
    <t>(5)</t>
  </si>
  <si>
    <t>(6 = 5 - 1)</t>
  </si>
  <si>
    <t>Productos</t>
  </si>
  <si>
    <t xml:space="preserve">     Corriente</t>
  </si>
  <si>
    <t xml:space="preserve">     Capital</t>
  </si>
  <si>
    <t>Aprovechamientos</t>
  </si>
  <si>
    <t>Ingresos por Ventas de Bienes y Servicios</t>
  </si>
  <si>
    <t>Ingresos Derivados de Financiamientos</t>
  </si>
  <si>
    <t>Total</t>
  </si>
  <si>
    <r>
      <t>Ingresos excedentes</t>
    </r>
    <r>
      <rPr>
        <b/>
        <sz val="10"/>
        <rFont val="Calibri"/>
        <family val="2"/>
      </rPr>
      <t>¹</t>
    </r>
  </si>
  <si>
    <t>Estado Analítico de Ingresos por Fuente de Financiamiento</t>
  </si>
  <si>
    <t>Ingresos del Gobierno</t>
  </si>
  <si>
    <t>Ingresos de Organismos y Empresas</t>
  </si>
  <si>
    <t>Ingresos Derivados de Financiamiento</t>
  </si>
  <si>
    <r>
      <rPr>
        <b/>
        <sz val="10"/>
        <rFont val="Calibri"/>
        <family val="2"/>
      </rPr>
      <t>¹</t>
    </r>
    <r>
      <rPr>
        <b/>
        <sz val="10"/>
        <rFont val="Arial"/>
        <family val="2"/>
      </rPr>
      <t>Los ingresos excedentes se presentan para efecto de cumplimiento de la Ley General de Contabilidad Gubernamental y el importe reflejado debe ser siempre mayor a cero.</t>
    </r>
  </si>
  <si>
    <t>Estado Analítico del Ejercicio del Presupuesto de Egresos</t>
  </si>
  <si>
    <t>Clasificación por Objeto del Gasto Capítulo del Gasto (Capítulo y Concepto)</t>
  </si>
  <si>
    <t>Egresos</t>
  </si>
  <si>
    <t>Subejercicio</t>
  </si>
  <si>
    <t>Aprobado</t>
  </si>
  <si>
    <t>Ampliaciones/
(Reducciones)</t>
  </si>
  <si>
    <t>Modificado</t>
  </si>
  <si>
    <t>Pagado</t>
  </si>
  <si>
    <t>(3=1+2)</t>
  </si>
  <si>
    <t>6 = ( 3 - 4 )</t>
  </si>
  <si>
    <t>Remuneraciones al Personal de Carácter Permanente</t>
  </si>
  <si>
    <t>Remuneraciones al Personal de Caracter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</si>
  <si>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</si>
  <si>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</si>
  <si>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</si>
  <si>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</si>
  <si>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</si>
  <si>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</si>
  <si>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</si>
  <si>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</si>
  <si>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</si>
  <si>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</si>
  <si>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</si>
  <si>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</si>
  <si>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</si>
  <si>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</si>
  <si>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</si>
  <si>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</si>
  <si>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</si>
  <si>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</si>
  <si>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</si>
  <si>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</si>
  <si>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</si>
  <si>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</si>
  <si>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</si>
  <si>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 xml:space="preserve"> Ayudas Sociales</t>
  </si>
  <si>
    <t>Transferencias a Fideicomisos, Mandatos y Otros Análogos</t>
  </si>
  <si>
    <t xml:space="preserve"> 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</si>
  <si>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</si>
  <si>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</si>
  <si>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</si>
  <si>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</si>
  <si>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</si>
  <si>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</si>
  <si>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</si>
  <si>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Biologicos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</si>
  <si>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</si>
  <si>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</si>
  <si>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</si>
  <si>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</si>
  <si>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</si>
  <si>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</si>
  <si>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</si>
  <si>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</si>
  <si>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</si>
  <si>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</si>
  <si>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</si>
  <si>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</si>
  <si>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</si>
  <si>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</si>
  <si>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</si>
  <si>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TOTALES</t>
  </si>
  <si>
    <t>Relación de Deudores Diversos y Anticipos</t>
  </si>
  <si>
    <t>Cuenta</t>
  </si>
  <si>
    <t>Subcuenta</t>
  </si>
  <si>
    <t>Nombre o Razón Social</t>
  </si>
  <si>
    <t>Saldo</t>
  </si>
  <si>
    <t>Fecha de Vencimiento</t>
  </si>
  <si>
    <t>Depreciación de Bienes Muebles e  Inmuebles</t>
  </si>
  <si>
    <t>Cuenta Contable</t>
  </si>
  <si>
    <t>% de depreciación anual</t>
  </si>
  <si>
    <t>Depreciación del período</t>
  </si>
  <si>
    <t>Depreciación acumulada</t>
  </si>
  <si>
    <t>Estado Físico del Bien</t>
  </si>
  <si>
    <t>Amortización de Activos Intangibles y Diferidos</t>
  </si>
  <si>
    <t>Monto Original</t>
  </si>
  <si>
    <t>% de amortización</t>
  </si>
  <si>
    <t>Amortización del período</t>
  </si>
  <si>
    <t>Amortización acumulada</t>
  </si>
  <si>
    <t>Método Aplicado:</t>
  </si>
  <si>
    <t>Subcuenta Específica</t>
  </si>
  <si>
    <t>Póliza de Registro</t>
  </si>
  <si>
    <t>No. Fact./ Documento</t>
  </si>
  <si>
    <t>Valor del Documento</t>
  </si>
  <si>
    <t>Plazo en Días</t>
  </si>
  <si>
    <t>Fecha</t>
  </si>
  <si>
    <t>Póliza</t>
  </si>
  <si>
    <t>TOTAL</t>
  </si>
  <si>
    <t>Adquisiciones de Bienes Muebles e Inmuebles</t>
  </si>
  <si>
    <t>Clave S/ Catálogo de Bienes</t>
  </si>
  <si>
    <t>Fecha de Adquisición</t>
  </si>
  <si>
    <t xml:space="preserve">Descripción del Bien </t>
  </si>
  <si>
    <t>Monto Original de Inversión</t>
  </si>
  <si>
    <t> TOTAL</t>
  </si>
  <si>
    <t>Porcentaje de adquisiciones que fueron realizadas mediante subsidios de capital del sector central.</t>
  </si>
  <si>
    <t>Conciliación entre los Ingresos Presupuestarios y Contables</t>
  </si>
  <si>
    <t>Conciliación entre los Egresos Presupuestarios y los Gastos Contables</t>
  </si>
  <si>
    <t>Estados e Información Contable</t>
  </si>
  <si>
    <t>1.-</t>
  </si>
  <si>
    <t>2.-</t>
  </si>
  <si>
    <t>5.-</t>
  </si>
  <si>
    <t>6.-</t>
  </si>
  <si>
    <t>Estados e Informes Presupuestarios</t>
  </si>
  <si>
    <t>8.-</t>
  </si>
  <si>
    <t>9.-</t>
  </si>
  <si>
    <t>9.1.-</t>
  </si>
  <si>
    <t>Anexos</t>
  </si>
  <si>
    <t>Notas a los Estados Financieros</t>
  </si>
  <si>
    <t>I</t>
  </si>
  <si>
    <t>Notas al Estado de Situación Financiera</t>
  </si>
  <si>
    <t>7.I.3.-</t>
  </si>
  <si>
    <t>Derechos a recibir efectivo y equivalentes, y bienes o servicios a recibir, desagregados por su fecha de vencimiento.</t>
  </si>
  <si>
    <t>7.I.8.-</t>
  </si>
  <si>
    <t>Bienes Muebles e Inmuebles. Monto, método de depreciación, tasas aplicadas y los criterios de aplicación.</t>
  </si>
  <si>
    <t>7.I.9.-</t>
  </si>
  <si>
    <t>Activos intangibles y diferidos, su monto y naturaleza, amortización, tasa y método aplicados.</t>
  </si>
  <si>
    <t>7.I.12.-</t>
  </si>
  <si>
    <t>Relación de las cuentas y documentos por pagar por su vencimiento.</t>
  </si>
  <si>
    <t>III</t>
  </si>
  <si>
    <t>Notas al Estado de Variación en la Hacienda Pública</t>
  </si>
  <si>
    <t>7.III.1-2</t>
  </si>
  <si>
    <t>Informar de las modificaciones al patrimonio.</t>
  </si>
  <si>
    <t>IV</t>
  </si>
  <si>
    <t>Notas al Estado de Flujos de Efectivo</t>
  </si>
  <si>
    <t>7.IV.2.-</t>
  </si>
  <si>
    <t>Detallar las adquisiciones de bienes muebles e inmuebles.</t>
  </si>
  <si>
    <t>V</t>
  </si>
  <si>
    <t>Conciliación entre los ingresos presupuestarios y contables, así como entre los egresos presupuestarios y los gastos contables</t>
  </si>
  <si>
    <t>7.V.1.-</t>
  </si>
  <si>
    <t>7.V.2.-</t>
  </si>
  <si>
    <t>LOGOTIPO DEL MUNICIPIO</t>
  </si>
  <si>
    <t>ANEXO DE OBRAS EJECUTADAS POR CONTRATO</t>
  </si>
  <si>
    <t>No.</t>
  </si>
  <si>
    <t>Fondo o Recurso</t>
  </si>
  <si>
    <t>Nombre de la Obra</t>
  </si>
  <si>
    <t>Ubicación</t>
  </si>
  <si>
    <t>No. Contrato</t>
  </si>
  <si>
    <t>Periodo de ejecución de la obra según contrato</t>
  </si>
  <si>
    <t>Nombre del Contratista</t>
  </si>
  <si>
    <t>Modalidad de Adjudicación</t>
  </si>
  <si>
    <t>Importe</t>
  </si>
  <si>
    <t>Avance (%)</t>
  </si>
  <si>
    <r>
      <t xml:space="preserve">Situación de la obra </t>
    </r>
    <r>
      <rPr>
        <sz val="10"/>
        <rFont val="Arial"/>
        <family val="2"/>
      </rPr>
      <t>(terminada, en proceso, suspendida, cancelada, terminada anticipadamente)</t>
    </r>
  </si>
  <si>
    <t>Inicio</t>
  </si>
  <si>
    <t>Término</t>
  </si>
  <si>
    <t xml:space="preserve">Contratado </t>
  </si>
  <si>
    <t xml:space="preserve">Ejercido </t>
  </si>
  <si>
    <t>Físico</t>
  </si>
  <si>
    <t>Financiero</t>
  </si>
  <si>
    <t>DIRECCIÓN O SECRETARÍA DE OBRAS PÚBLICAS</t>
  </si>
  <si>
    <t>CONTRALORÍA MUNICIPAL</t>
  </si>
  <si>
    <t>TITULAR</t>
  </si>
  <si>
    <t>A6</t>
  </si>
  <si>
    <t>A5a</t>
  </si>
  <si>
    <t>A5b</t>
  </si>
  <si>
    <t>Anexo de Obras Ejecutadas Por Contrato</t>
  </si>
  <si>
    <t>Anexo de Obras Ejecutadas Por Administración Directa</t>
  </si>
  <si>
    <t>Estados de Origen y Aplicación de Recursos</t>
  </si>
  <si>
    <t>Clasificación por Objeto del Gasto (Capítulo y concepto)</t>
  </si>
  <si>
    <t>Conciliaciones Bancarias</t>
  </si>
  <si>
    <t>Estados de Cuenta Bancarios</t>
  </si>
  <si>
    <t>MUNICIPIO DE BURGOS TAMAULIPAS</t>
  </si>
  <si>
    <r>
      <t>Productos de Tipo Corriente</t>
    </r>
    <r>
      <rPr>
        <sz val="9"/>
        <rFont val="Calibri"/>
        <family val="2"/>
      </rPr>
      <t>¹</t>
    </r>
  </si>
  <si>
    <t>BURGOS TAMAULIPAS</t>
  </si>
  <si>
    <t xml:space="preserve">REPORTE ANALÍTICO DE CUENTAS POR PAGAR A CORTO PLAZO </t>
  </si>
  <si>
    <t>2117-01--1</t>
  </si>
  <si>
    <t>C00486</t>
  </si>
  <si>
    <t>I.C.I.C.</t>
  </si>
  <si>
    <t>RETENCIONES</t>
  </si>
  <si>
    <t>C00488</t>
  </si>
  <si>
    <t>C00487</t>
  </si>
  <si>
    <t>C00489</t>
  </si>
  <si>
    <t>D00005</t>
  </si>
  <si>
    <t>C00288</t>
  </si>
  <si>
    <t>2117-01--5</t>
  </si>
  <si>
    <t>C00251</t>
  </si>
  <si>
    <t>ICIC FORTAMUN</t>
  </si>
  <si>
    <t>C00284</t>
  </si>
  <si>
    <t>C00449</t>
  </si>
  <si>
    <t>C00450</t>
  </si>
  <si>
    <t>2117-01--6</t>
  </si>
  <si>
    <t>SUP. Y VIGILANCIA FORTAMUN</t>
  </si>
  <si>
    <t>2117-02--04</t>
  </si>
  <si>
    <t>ICIC 2%FORTAMUN</t>
  </si>
  <si>
    <t>C00289</t>
  </si>
  <si>
    <t>2117-02--05</t>
  </si>
  <si>
    <t>CONTRALORIA 5% FORTAMUN</t>
  </si>
  <si>
    <t>2117-02--06</t>
  </si>
  <si>
    <t>C00169</t>
  </si>
  <si>
    <t>ICIC 2%FORTALECE</t>
  </si>
  <si>
    <t>C00234</t>
  </si>
  <si>
    <t>2117-02--07</t>
  </si>
  <si>
    <t>CONTRALORIA 5% FORTALECE</t>
  </si>
  <si>
    <t>2117-02--09</t>
  </si>
  <si>
    <t>C00235</t>
  </si>
  <si>
    <t>CONTRALORIA 5% GC</t>
  </si>
  <si>
    <t>C00270</t>
  </si>
  <si>
    <t>LICENCIA SACG.NET</t>
  </si>
  <si>
    <t>Cedula de Depreciacion</t>
  </si>
  <si>
    <t>CUENTA</t>
  </si>
  <si>
    <t>BIEN A DEP</t>
  </si>
  <si>
    <t>FECADQUI</t>
  </si>
  <si>
    <t>FECINIUSO</t>
  </si>
  <si>
    <t>PORDEPREC</t>
  </si>
  <si>
    <t>PORDEDUC</t>
  </si>
  <si>
    <t>VALORORIG</t>
  </si>
  <si>
    <t>CTAGASTOS</t>
  </si>
  <si>
    <t>CTANODEDUC</t>
  </si>
  <si>
    <t>meses a depreciar</t>
  </si>
  <si>
    <t>meses ya depreciados AL</t>
  </si>
  <si>
    <t xml:space="preserve">meses de uso AL </t>
  </si>
  <si>
    <t>MESES A DEPRECIAR EN 2007</t>
  </si>
  <si>
    <t>DEP CONT DE 2016</t>
  </si>
  <si>
    <t>FACTOR DE ACT</t>
  </si>
  <si>
    <t>INPC ULTIMO MES MITAD DEL PERIODO JUN-2007</t>
  </si>
  <si>
    <t>INPC MES ADQUISICIÓN</t>
  </si>
  <si>
    <t>DEP FISCAL DE 2007</t>
  </si>
  <si>
    <t>MESES POR DEDUCIR AL INICIO DEL EJERCICIO</t>
  </si>
  <si>
    <t>SALDO  POR DEDUCIR AL INICIO DEL EJERCICIO NORMAL</t>
  </si>
  <si>
    <t>FACTOR DE ACTUALIZACION</t>
  </si>
  <si>
    <t>INPC MES DE ADQUISICION</t>
  </si>
  <si>
    <t>INPC ULTIMO MES DE LA 1a MITAD DEL EJERCICIO O DE ADQ. SI ES DESPUES DE JUNIO</t>
  </si>
  <si>
    <t>SALDO POR DEDUCIR AL INICIO DEL EJERCICIO ACTUALIZADO</t>
  </si>
  <si>
    <t>MENOS: 50% DE LA DEPRECIACION FISCAL DEL EJERCICIO</t>
  </si>
  <si>
    <t>SALDO PROMEDIO BASE PARA IMPAC</t>
  </si>
  <si>
    <t>dia</t>
  </si>
  <si>
    <t>mes</t>
  </si>
  <si>
    <t>año</t>
  </si>
  <si>
    <t>1231-01-01-0005</t>
  </si>
  <si>
    <t>TERRENO CASINO</t>
  </si>
  <si>
    <t>000000</t>
  </si>
  <si>
    <t>1233-03-02-06-07-0001</t>
  </si>
  <si>
    <t>EDIFICIO CASINO</t>
  </si>
  <si>
    <t>1231-01-01-0004</t>
  </si>
  <si>
    <t>TERRENO PLAZA MUNICIPAL</t>
  </si>
  <si>
    <t>1233-03-02-03-03-0001</t>
  </si>
  <si>
    <t>EDIFICIO PLAZA MUNICIPAL</t>
  </si>
  <si>
    <t>1231-01-01-0001</t>
  </si>
  <si>
    <t>TERRENO DE PRESIDENCIA</t>
  </si>
  <si>
    <t>1233-03-02-01-10-0001</t>
  </si>
  <si>
    <t xml:space="preserve">EDIFICIO PRESIDENCIA </t>
  </si>
  <si>
    <t>1231-01-01-0011</t>
  </si>
  <si>
    <t>TERRENO UNIVERSIDAD POLITECNICA</t>
  </si>
  <si>
    <t>1233-03-02-02-03-0002</t>
  </si>
  <si>
    <t>EDIFICIO UNIVERSIDAD POLITECNICA</t>
  </si>
  <si>
    <t>1231-01-01-0002</t>
  </si>
  <si>
    <t>TERRENO DIF</t>
  </si>
  <si>
    <t>1231-01-01-0009</t>
  </si>
  <si>
    <t>TERRENO UBR</t>
  </si>
  <si>
    <t>1231-01-01-0010</t>
  </si>
  <si>
    <t>TERRENO DE CAIC</t>
  </si>
  <si>
    <t>1233-03-02-04-09-0001</t>
  </si>
  <si>
    <t>EDIFICIO DIF</t>
  </si>
  <si>
    <t>1233-03-02-04-01-0001</t>
  </si>
  <si>
    <t>EDIFICIO UBR</t>
  </si>
  <si>
    <t>1233-03-02-04-09-0002</t>
  </si>
  <si>
    <t>EDIFICIO CAIC</t>
  </si>
  <si>
    <t>1231-01-01-0006</t>
  </si>
  <si>
    <t>TERRENO CONTIGUO AL CASINO</t>
  </si>
  <si>
    <t>1233-03-02-06-07-0002</t>
  </si>
  <si>
    <t>EDIFICIO SOLAR CONTIGUO AL CASINO</t>
  </si>
  <si>
    <t>1231-01-01-0012</t>
  </si>
  <si>
    <t>TERRENO BASURERO VIEJO</t>
  </si>
  <si>
    <t>1231-01-01-0007</t>
  </si>
  <si>
    <t>TERRENO MAQUILADORA</t>
  </si>
  <si>
    <t>1231-01-01-0008</t>
  </si>
  <si>
    <t>TERRENO LIENZO CHARRO</t>
  </si>
  <si>
    <t>1233-03-01-02-01-0001</t>
  </si>
  <si>
    <t>EDIFICIO MAQUILADORA</t>
  </si>
  <si>
    <t>1233-03-02-04-08-0001</t>
  </si>
  <si>
    <t>CASA EN MAQUILADORA</t>
  </si>
  <si>
    <t>1233-03-02-03-02-0001</t>
  </si>
  <si>
    <t>EDIFICIO LIENZO CHARRO</t>
  </si>
  <si>
    <t>1231-01-01-0016</t>
  </si>
  <si>
    <t>AMPLIACION VIA PUBLICA ESQ. BLVD. 2</t>
  </si>
  <si>
    <t>1231-01-01-0014</t>
  </si>
  <si>
    <t xml:space="preserve">TERRENO AREA VERDE COL. NUEVO SANTANDER </t>
  </si>
  <si>
    <t>1231-01-01-0015</t>
  </si>
  <si>
    <t>TERRENO CEMSADET</t>
  </si>
  <si>
    <t>1233-03-02-01-10-0002</t>
  </si>
  <si>
    <t>EDIFICIO CEMSADET 08</t>
  </si>
  <si>
    <t>1231-01-01-0013</t>
  </si>
  <si>
    <t>TERRENO BASURERO NUEVO</t>
  </si>
  <si>
    <t>1231-01-01-0003</t>
  </si>
  <si>
    <t>TERRENO ESC. PRIMARIA ANTIGUA</t>
  </si>
  <si>
    <t>1233-03-02-02-03-0001</t>
  </si>
  <si>
    <t>EDIFICIOS ESC. PRIMARIA ANTIGUA</t>
  </si>
  <si>
    <t>1241-1-511-1-0001</t>
  </si>
  <si>
    <t>ESCRITORIO DE MADERA P/ COMPUTADORA</t>
  </si>
  <si>
    <t>1241-1-511-1-0002</t>
  </si>
  <si>
    <t>ESCRITORIO METALICO CON MADERA P/ COMPUTADORA</t>
  </si>
  <si>
    <t>1241-1-511-1-0003</t>
  </si>
  <si>
    <t>ESCRITORIO DE MADERA COLOR NEGRO</t>
  </si>
  <si>
    <t>1241-1-511-1-0004</t>
  </si>
  <si>
    <t>ESCRITORIO METALICO CON MADERA</t>
  </si>
  <si>
    <t>1241-1-511-1-0005</t>
  </si>
  <si>
    <t>ESCRITORIO METALICO COLOR PLATEADO CON MADERA</t>
  </si>
  <si>
    <t>1241-1-511-1-0006</t>
  </si>
  <si>
    <t>ESCRITORIO TIPO MESA METALICO CON MADERA</t>
  </si>
  <si>
    <t>1241-1-511-1-0007</t>
  </si>
  <si>
    <t>1241-1-511-1-0008</t>
  </si>
  <si>
    <t>ESCRITORIO DE MADERA 2 PZAS. CON 3 CAJONES</t>
  </si>
  <si>
    <t>1241-1-511-1-0009</t>
  </si>
  <si>
    <t>ESCRITORIO EJECUTIVO DE 2 CAJONES DE MADERA</t>
  </si>
  <si>
    <t>1241-1-511-1-0010</t>
  </si>
  <si>
    <t>ESCRITORIO DE MADERA FORRADO DE PIEL 4 CAJONES</t>
  </si>
  <si>
    <t>1241-1-511-1-0011</t>
  </si>
  <si>
    <t>ESCRITORIO DE MADERA NEGRO CON GABINETE</t>
  </si>
  <si>
    <t>1241-1-511-1-0012</t>
  </si>
  <si>
    <t>ESCRITORIO EJECUTIVO CON DOS CAJONES CON CERR</t>
  </si>
  <si>
    <t>1241-1-511-2-0001</t>
  </si>
  <si>
    <t>ARCHIVERO METALICO CON 4 CAJONES</t>
  </si>
  <si>
    <t>1241-1-511-2-0002</t>
  </si>
  <si>
    <t>ARCHIVOS DE MADERA VERTICAL 4 CAJONES</t>
  </si>
  <si>
    <t>1241-1-511-2-0003</t>
  </si>
  <si>
    <t>ARCHIVERO DE 4 GABETAS</t>
  </si>
  <si>
    <t>1241-1-511-3-0001</t>
  </si>
  <si>
    <t>SILLON EJECUTIVO MOD. E1-8851</t>
  </si>
  <si>
    <t>1241-1-511-3-0002</t>
  </si>
  <si>
    <t>SILLON DE VISITA</t>
  </si>
  <si>
    <t>1241-1-511-3-0003</t>
  </si>
  <si>
    <t>SILLA DE VISITA</t>
  </si>
  <si>
    <t>1241-1-511-3-0004</t>
  </si>
  <si>
    <t>SOFA CONVERTIBLE</t>
  </si>
  <si>
    <t>1241-1-511-4-0001</t>
  </si>
  <si>
    <t>DESTRUCTORA DE DOCUMENTOS</t>
  </si>
  <si>
    <t>1246-4-564-1-0001</t>
  </si>
  <si>
    <t>MINISPLIT 1 1/2</t>
  </si>
  <si>
    <t>000001</t>
  </si>
  <si>
    <t>1246-4-564-1-0002</t>
  </si>
  <si>
    <t>1246-4-564-1-0003</t>
  </si>
  <si>
    <t>MINISPLIT 12000 BTU</t>
  </si>
  <si>
    <t>1246-4-564-1-0004</t>
  </si>
  <si>
    <t>1246-4-564-1-0005</t>
  </si>
  <si>
    <t>AC WESTINGOUSE MINI 2 T</t>
  </si>
  <si>
    <t>1241-3-515-3-0001</t>
  </si>
  <si>
    <t>IMPRESORA HP</t>
  </si>
  <si>
    <t>1241-3-515-3-0002</t>
  </si>
  <si>
    <t>MULTIFUNCIONAL HP JEPTRO 8620</t>
  </si>
  <si>
    <t>1241-9-519-1-0003</t>
  </si>
  <si>
    <t>CAMARA FOTOGRAFICA</t>
  </si>
  <si>
    <t>1241-9-519-1-0004</t>
  </si>
  <si>
    <t xml:space="preserve">CAMARA DIGITAL </t>
  </si>
  <si>
    <t>1241-9-519-1-0001</t>
  </si>
  <si>
    <t>CAJA FUERTE METALICA COLOR NEGRO</t>
  </si>
  <si>
    <t>1241-9-519-1-0002</t>
  </si>
  <si>
    <t>LAVADORA DE 18 KG BLANCA</t>
  </si>
  <si>
    <t>T.V. SAMSUNG 40 LED</t>
  </si>
  <si>
    <t>1241-3-515-1-0001</t>
  </si>
  <si>
    <t>LAPTOP</t>
  </si>
  <si>
    <t>1241-3-515-1-0002</t>
  </si>
  <si>
    <t>COMPUTADORA PORTATIL ASUS 4GB AZUL</t>
  </si>
  <si>
    <t>1241-3-515-2-0001</t>
  </si>
  <si>
    <t>EQUIPO DE COMPUTO NEGRO</t>
  </si>
  <si>
    <t>1241-3-515-2-0002</t>
  </si>
  <si>
    <t xml:space="preserve">COMPUTADORA DE ESCRITORIO </t>
  </si>
  <si>
    <t>1241-3-515-2-0003</t>
  </si>
  <si>
    <t>1241-3-515-2-0004</t>
  </si>
  <si>
    <t xml:space="preserve">EQUIPO DE COMPUTO NEGRO </t>
  </si>
  <si>
    <t>1241-3-515-2-0005</t>
  </si>
  <si>
    <t>1241-3-515-2-0006</t>
  </si>
  <si>
    <t>COMPUTADORA COMPLETA</t>
  </si>
  <si>
    <t>1241-3-515-2-0007</t>
  </si>
  <si>
    <t>1241-3-515-2-0008</t>
  </si>
  <si>
    <t>CPU INTEL CELERON 2.6 4GB  RAM</t>
  </si>
  <si>
    <t>1241-3-515-2-0009</t>
  </si>
  <si>
    <t>1241-3-515-2-0010</t>
  </si>
  <si>
    <t>CPU CON PROGRAMAS</t>
  </si>
  <si>
    <t>1241-3-515-2-0011</t>
  </si>
  <si>
    <t>1241-3-515-2-0012</t>
  </si>
  <si>
    <t xml:space="preserve">CPU CON PROGRAMAS </t>
  </si>
  <si>
    <t>1241-3-515-2-0013</t>
  </si>
  <si>
    <t>CPU</t>
  </si>
  <si>
    <t>1241-3-515-2-0014</t>
  </si>
  <si>
    <t>COMPUTADORA DE ESCRITORIO HP</t>
  </si>
  <si>
    <t>1241-3-515-2-0015</t>
  </si>
  <si>
    <t>1244-1-541-1-0001</t>
  </si>
  <si>
    <t>FORD LOBO MOD. 2000</t>
  </si>
  <si>
    <t>1244-1-541-1-0002</t>
  </si>
  <si>
    <t>FORD LOBO</t>
  </si>
  <si>
    <t>1244-1-541-1-0003</t>
  </si>
  <si>
    <t>FORD ECONOLINE 2007</t>
  </si>
  <si>
    <t>1244-1-541-1-0004</t>
  </si>
  <si>
    <t>CHEVROLET VAN ASTRO</t>
  </si>
  <si>
    <t>1244-1-541-1-0005</t>
  </si>
  <si>
    <t>FORD VAN 1999</t>
  </si>
  <si>
    <t>1244-1-541-1-0006</t>
  </si>
  <si>
    <t>CHEVROLET CHEVY VAN</t>
  </si>
  <si>
    <t>1244-1-541-1-0007</t>
  </si>
  <si>
    <t xml:space="preserve">FORD VAN </t>
  </si>
  <si>
    <t>1244-1-541-1-0008</t>
  </si>
  <si>
    <t>FORD LOBO 2004 GUINDA</t>
  </si>
  <si>
    <t>1244-1-541-1-0009</t>
  </si>
  <si>
    <t>FORD LOBO MODELO 1997</t>
  </si>
  <si>
    <t>1244-1-541-1-0010</t>
  </si>
  <si>
    <t>FORD LOBO 2009</t>
  </si>
  <si>
    <t>1244-1-541-1-0011</t>
  </si>
  <si>
    <t>CHEVROLET SILVERADO 2003</t>
  </si>
  <si>
    <t>1244-1-541-1-0012</t>
  </si>
  <si>
    <t>FORD F150</t>
  </si>
  <si>
    <t>1244-1-541-2-0001</t>
  </si>
  <si>
    <t>AMBULANCIA CHEVROLET</t>
  </si>
  <si>
    <t>1244-1-541-3-0001</t>
  </si>
  <si>
    <t>CAMION DE VOLTEO KW MOD. 1995</t>
  </si>
  <si>
    <t>1246-3-563-1-0001</t>
  </si>
  <si>
    <t>REVOLVEDORA DE UN BULTO DE CEMENTO</t>
  </si>
  <si>
    <t>1254-1-5972-1-0001</t>
  </si>
  <si>
    <t>suma</t>
  </si>
  <si>
    <t>NOTA: PENDIENTE DE INTEGRAR A CONTABILIDAD</t>
  </si>
  <si>
    <t>según cont</t>
  </si>
  <si>
    <t>NO SE TIENE REGISTRO ANTERIOR</t>
  </si>
  <si>
    <t>dif</t>
  </si>
  <si>
    <t>AMORTIZACION DE LICENCIAS SACG.NET</t>
  </si>
  <si>
    <t>DEP FISCAL NO DED. POR NO CONT. DEP CONTABLE</t>
  </si>
  <si>
    <t>DEP FISCAL A TOMAR</t>
  </si>
  <si>
    <t>CONTABLE</t>
  </si>
  <si>
    <t>FISCAL</t>
  </si>
  <si>
    <t>contabilidad</t>
  </si>
  <si>
    <t>archivo</t>
  </si>
  <si>
    <t>ADQ. EN EL EJ</t>
  </si>
  <si>
    <t>DEP EN EL EJERC.</t>
  </si>
  <si>
    <t>TOMADA</t>
  </si>
  <si>
    <t>TOT</t>
  </si>
  <si>
    <t>activos que ya no se deprecian no incluidos en el archivo</t>
  </si>
  <si>
    <t>DEP ACUM</t>
  </si>
  <si>
    <t>CTA DEP</t>
  </si>
  <si>
    <t>MUNICIPIO DE BURGOS</t>
  </si>
  <si>
    <t>TAMAULIPAS</t>
  </si>
  <si>
    <t/>
  </si>
  <si>
    <t>ORIGEN DE LOS RECURSOS</t>
  </si>
  <si>
    <t>IMPUESTOS</t>
  </si>
  <si>
    <t>DERECHOS</t>
  </si>
  <si>
    <t>PRODUCTOS DE TIPO CORRIENTE</t>
  </si>
  <si>
    <t>PARTICIPACIONES Y APORTACIONES</t>
  </si>
  <si>
    <t>TOTAL ORIGEN</t>
  </si>
  <si>
    <t>APLICACIÓN DE LOS RECURSOS</t>
  </si>
  <si>
    <t>SERVICIOS PERSONALES</t>
  </si>
  <si>
    <t>MATERIALES Y SUMINISTROS</t>
  </si>
  <si>
    <t>SERVICIOS GENERALES</t>
  </si>
  <si>
    <t>OTROS GASTOS</t>
  </si>
  <si>
    <t>EXISTENCIA EN EFECTIVO Y EQUIVALENTES AL</t>
  </si>
  <si>
    <t>TOTAL APLICACIÓN</t>
  </si>
  <si>
    <t>ESTADO DE ORIGEN Y APLICACIÓN DE RECURSOS</t>
  </si>
  <si>
    <t>EJERCICIO 2017</t>
  </si>
  <si>
    <t>1.-INGRESOS PRESUPUESTARIO</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</si>
  <si>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</si>
  <si>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</si>
  <si>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</si>
  <si>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</si>
  <si>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</si>
  <si>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</si>
  <si>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</si>
  <si>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INGRESOS DERIVADOS DE FINANCIAMIENTOS</t>
  </si>
  <si>
    <t>PRODUCTOS DE CAPITAL</t>
  </si>
  <si>
    <t>APROVECHAMIENTO CAPITAL</t>
  </si>
  <si>
    <t>OTROS INGRESOS PRESUPUESTARIOS NO CONTABLES</t>
  </si>
  <si>
    <t>4. INGRESOS CONTABLES (4= 1 + 2 - 3)</t>
  </si>
  <si>
    <t xml:space="preserve">                                                 CONCILIACION ENTRE LOS INGRESOS PRESUPUESTARIOS Y CONTABLES</t>
  </si>
  <si>
    <t xml:space="preserve">                                                          TAMAULIPAS</t>
  </si>
  <si>
    <t xml:space="preserve">                                    MUNICIPIO DE BURGOS</t>
  </si>
  <si>
    <t>1.-TOTAL DE EGRESOS (PRESUPUESTARIOS)</t>
  </si>
  <si>
    <t>2. MENOS EGRESOS PRESUPUESTARIOS NO CONTABLES</t>
  </si>
  <si>
    <t>MOBILIARIO Y EQUIPO DE ADMINISTRACIÓN</t>
  </si>
  <si>
    <t>EQUIPO E INSTRUMENTAL MÉDICO Y DE LABORATORIO</t>
  </si>
  <si>
    <t>VEHÍCULOS Y EQUIPO DE TRANSPORTE</t>
  </si>
  <si>
    <t>EQUIPO DE DEFENSA Y SEGURIDAD</t>
  </si>
  <si>
    <t>MAQUINARIA, OTROS EQUIPOS Y HERRAMIENTAS</t>
  </si>
  <si>
    <t>ACTIVOS BIOLÓGICOS</t>
  </si>
  <si>
    <t>BIENES INMUEBLES</t>
  </si>
  <si>
    <t>ACTIVOS INTANGIBLES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</si>
  <si>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</si>
  <si>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</si>
  <si>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</si>
  <si>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</si>
  <si>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</si>
  <si>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</si>
  <si>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</si>
  <si>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MÁS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</si>
  <si>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</si>
  <si>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</si>
  <si>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</si>
  <si>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</si>
  <si>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</si>
  <si>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 CONTABLES NO PRESUPUESTALES</t>
  </si>
  <si>
    <t>4. TOTAL DE GASTO CONTABLE (4= 1 - 2 + 3 )</t>
  </si>
  <si>
    <t xml:space="preserve">                               CONCILIACION ENTRE LOS EGRESOS PRESUPUESTARIOS Y LOS GASTOS  CONTABLES</t>
  </si>
  <si>
    <t>DISMINUCIONES DEL  DEL ACTIVO</t>
  </si>
  <si>
    <t>INCREMENTOS DEL PASIVO</t>
  </si>
  <si>
    <t>INCREMENTOS DEL ACTIVO</t>
  </si>
  <si>
    <t>DISMINUCIONES DEL PASIVO</t>
  </si>
  <si>
    <t>CHEVOLET CHEYENNE MOD 2000</t>
  </si>
  <si>
    <t>ANEXO DE OBRAS EJECUTADAS POR ADMINISTRACIÓN DIRECTA</t>
  </si>
  <si>
    <t xml:space="preserve">Periodo de ejecución de la obra </t>
  </si>
  <si>
    <r>
      <t xml:space="preserve">Situación de la obra </t>
    </r>
    <r>
      <rPr>
        <sz val="10"/>
        <rFont val="Arial"/>
        <family val="2"/>
      </rPr>
      <t>(terminada, en proceso, suspendida, cancelada )</t>
    </r>
  </si>
  <si>
    <t>Autorizado</t>
  </si>
  <si>
    <t>MUNICIPIO DE:  BURGOS TAMAULIPAS</t>
  </si>
  <si>
    <t>Modificaciones a la Hacienda Pública / Patrimonio</t>
  </si>
  <si>
    <t xml:space="preserve"> Nº  Póliza</t>
  </si>
  <si>
    <t>Nombre de la Cuenta</t>
  </si>
  <si>
    <t>Debe</t>
  </si>
  <si>
    <t>Haber</t>
  </si>
  <si>
    <t>Contracuenta</t>
  </si>
  <si>
    <t>Concepto del Movimiento</t>
  </si>
  <si>
    <t>NO SE REALIZAZON MODIFICACIONES A LA HACIENDA PUBLICA / PATRIMONIO</t>
  </si>
  <si>
    <t>BUEN ESTADO</t>
  </si>
  <si>
    <t>REGULAR</t>
  </si>
  <si>
    <t xml:space="preserve">COMPUTADORA LP NOT BOOK </t>
  </si>
  <si>
    <t>COMPUTADORA HP MOD 20-E112LA</t>
  </si>
  <si>
    <t>COMPUTADORA LENOVO MTM: FOBW002JLD</t>
  </si>
  <si>
    <t>COMPUTADORA LENOVO MTM: FOBB009KLD</t>
  </si>
  <si>
    <t>COMPUTADORA LENOVO MTM: FOBX002CLD</t>
  </si>
  <si>
    <t>MULTIFUNCIONAL HP JET</t>
  </si>
  <si>
    <t>meses x deducir en 2017</t>
  </si>
  <si>
    <t>MULTIFUNCIONAL HP LASER JET</t>
  </si>
  <si>
    <t>1241-3-515-1-0003</t>
  </si>
  <si>
    <t>1241-3-515-1-0004</t>
  </si>
  <si>
    <t>1241-3-515-1-0005</t>
  </si>
  <si>
    <t>1241-3-515-1-0006</t>
  </si>
  <si>
    <t>1241-3-515-2-0016</t>
  </si>
  <si>
    <t>1241-3-515-2-0017</t>
  </si>
  <si>
    <t>1241-3-515-2-0018</t>
  </si>
  <si>
    <t>1241-3-515-2-0019</t>
  </si>
  <si>
    <t>1241-3-515-2-0020</t>
  </si>
  <si>
    <t>COMPUTADORA LENOVO MTM: FOBW002JLD 2</t>
  </si>
  <si>
    <t>1241-3-515-4-0001</t>
  </si>
  <si>
    <t>AYUDAS SOCIALES</t>
  </si>
  <si>
    <t>1241-3-515-4-0002</t>
  </si>
  <si>
    <t>MULTIFUNCIONAL HP M521DN</t>
  </si>
  <si>
    <t>ICIC 2%FISMUN</t>
  </si>
  <si>
    <t>C00406</t>
  </si>
  <si>
    <t>C00403</t>
  </si>
  <si>
    <t>C00404</t>
  </si>
  <si>
    <t>C00405</t>
  </si>
  <si>
    <t>C00409</t>
  </si>
  <si>
    <t>C00410</t>
  </si>
  <si>
    <t>2117-02--10</t>
  </si>
  <si>
    <t>C00399</t>
  </si>
  <si>
    <t>ICIC 2% PDR</t>
  </si>
  <si>
    <t>C00394</t>
  </si>
  <si>
    <t>C00401</t>
  </si>
  <si>
    <t>C00402</t>
  </si>
  <si>
    <t>EXISTENCIA EN EFECTIVO Y EQUIVALENTES</t>
  </si>
  <si>
    <t>SIC DE VICTORIA SA DE CV</t>
  </si>
  <si>
    <t>2117-04--03</t>
  </si>
  <si>
    <t>2117-04--05</t>
  </si>
  <si>
    <t>C00119</t>
  </si>
  <si>
    <t>2117-04--06</t>
  </si>
  <si>
    <t>ICIC 2% GC</t>
  </si>
  <si>
    <t>C00155</t>
  </si>
  <si>
    <t>C00159</t>
  </si>
  <si>
    <t>C00187</t>
  </si>
  <si>
    <t>2117-04--08</t>
  </si>
  <si>
    <t>C00186</t>
  </si>
  <si>
    <t>2117-04--09</t>
  </si>
  <si>
    <t>Otras Aplicaciones de Inversión</t>
  </si>
  <si>
    <t>C00258</t>
  </si>
  <si>
    <t>C00259</t>
  </si>
  <si>
    <t>1246-4-564-1-0006</t>
  </si>
  <si>
    <t>1246-4-564-1-0007</t>
  </si>
  <si>
    <t>1246-4-564-1-0008</t>
  </si>
  <si>
    <t>MINISPLIT MIRAGE 1 TON</t>
  </si>
  <si>
    <t>MINISPLIT MIRAGE 2 TON</t>
  </si>
  <si>
    <t>COMPUTADORA CPU COREL</t>
  </si>
  <si>
    <t>1241-3-515-2-0021</t>
  </si>
  <si>
    <t>IMPRESORA LASER MULTIFUNCIONAL</t>
  </si>
  <si>
    <t>1241-3-515-4-0003</t>
  </si>
  <si>
    <t>MULTIFUNCIONAL HP TANQUE TINTA 315</t>
  </si>
  <si>
    <t>1241-3-515-4-0004</t>
  </si>
  <si>
    <t>1241-3-515-4-0005</t>
  </si>
  <si>
    <t>IMPRESORA EPSON L120 ECOTANK C</t>
  </si>
  <si>
    <t>1241-3-515-2-0022</t>
  </si>
  <si>
    <t>TABLET 10 HYUNDAI HY KORAL 10XK</t>
  </si>
  <si>
    <t xml:space="preserve">        PRESIDENTE MUNICIPAL                     TESORERO MUNICIPAL                    SINDICO MUNICIPAL                    CONTRALOR MUNICIPAL                </t>
  </si>
  <si>
    <t xml:space="preserve">SUBSIDIO AL EMPLEO </t>
  </si>
  <si>
    <t>1123-02</t>
  </si>
  <si>
    <t>1246-7-567-1-0001</t>
  </si>
  <si>
    <t>1246-7-567-1-0002</t>
  </si>
  <si>
    <t>1246-7-567-1-0003</t>
  </si>
  <si>
    <t>CORTADORA DE ZACATE 1</t>
  </si>
  <si>
    <t>CORTADORA DE ZACATE 2</t>
  </si>
  <si>
    <t>CORTADORA DE ZACATE 3</t>
  </si>
  <si>
    <t>"Bajo protesta de decir verdad declaramos que los Estados Financieros y sus notas, son razonablemente correctos y son responsabilidad del emisor"</t>
  </si>
  <si>
    <t xml:space="preserve">                                                                               MUNICIPIO DE BURGOS TAMAULIPAS                                                                      7.III.1-2</t>
  </si>
  <si>
    <t>C00291</t>
  </si>
  <si>
    <t>C00290</t>
  </si>
  <si>
    <t>1246-7-567-1-0004</t>
  </si>
  <si>
    <t>1246-7-567-2-0001</t>
  </si>
  <si>
    <t>COMPRESOR DE AIRE 4HP TRUPER</t>
  </si>
  <si>
    <t>1246-7-567-2-0002</t>
  </si>
  <si>
    <t>SOPLADORA ELECTRICA</t>
  </si>
  <si>
    <t>INCREMENTOS DEL PATRIMONIO</t>
  </si>
  <si>
    <t>CORTADORA DE ZACATE 4</t>
  </si>
  <si>
    <t>1246-4-564-1-0009</t>
  </si>
  <si>
    <t>MINISPLIT MIRAGE MODELO LIGHT 110 FRIO Y CALOR 1</t>
  </si>
  <si>
    <t>1246-4-564-1-0010</t>
  </si>
  <si>
    <t>MINISPLIT MIRAGE MODELO LIGHT 110 FRIO Y CALOR 2</t>
  </si>
  <si>
    <t>1246-4-564-1-0011</t>
  </si>
  <si>
    <t>MINISPLIT 1 TON MIRAGE FRIO Y CALOR 1</t>
  </si>
  <si>
    <t>1246-4-564-1-0012</t>
  </si>
  <si>
    <t>MINISPLIT 1 TON MIRAGE FRIO Y CALOR 2</t>
  </si>
  <si>
    <t>1246-4-564-1-0013</t>
  </si>
  <si>
    <t>MINISPLIT 1 TON MIRAGE FRIO Y CALOR 3</t>
  </si>
  <si>
    <t>1246-4-564-1-0014</t>
  </si>
  <si>
    <t>MINISPLIT 2 TON MIRAGE FRIO Y CALOR</t>
  </si>
  <si>
    <t>1246-4-564-1-0015</t>
  </si>
  <si>
    <t>1246-4-564-1-0016</t>
  </si>
  <si>
    <t>1246-4-564-1-0017</t>
  </si>
  <si>
    <t>1246-4-564-1-0018</t>
  </si>
  <si>
    <t>1246-4-564-1-0019</t>
  </si>
  <si>
    <t>1246-4-564-1-0020</t>
  </si>
  <si>
    <t>1246-4-564-1-0021</t>
  </si>
  <si>
    <t>1241-9-519-1-0006</t>
  </si>
  <si>
    <t>1241-3-515-1-0007</t>
  </si>
  <si>
    <t>LAPTOP HP 14-CK0001LA</t>
  </si>
  <si>
    <t>1241-3-515-1-0008</t>
  </si>
  <si>
    <t>1241-3-515-1-0009</t>
  </si>
  <si>
    <t>LAPTOP HP A6</t>
  </si>
  <si>
    <t>1246-7-567-2-0003</t>
  </si>
  <si>
    <t>MOTOSIERRA</t>
  </si>
  <si>
    <t>C. JULIA EDITH DE LA FUENTE GOMEZ</t>
  </si>
  <si>
    <t>Estados e Información de LDF</t>
  </si>
  <si>
    <t>Estado de Situación Financiera Detallado - LDF</t>
  </si>
  <si>
    <t>Informe Analítico de la Deuda Pública y Otros Pasivos - LDF</t>
  </si>
  <si>
    <t>3.-</t>
  </si>
  <si>
    <t>Informe Analítico de Obligaciones Diferentes de Financiamientos – LDF</t>
  </si>
  <si>
    <t>4.-</t>
  </si>
  <si>
    <t>Balance Presupuestario - LDF</t>
  </si>
  <si>
    <t>Estado Analítico de Ingresos Detallado - LDF</t>
  </si>
  <si>
    <t>6a.-</t>
  </si>
  <si>
    <t>Estado Analítico del Ejercicio del Presupuesto de Egresos Detallado - LDF</t>
  </si>
  <si>
    <t xml:space="preserve">Clasificación por Objeto del Gasto (Capítulo y Concepto) </t>
  </si>
  <si>
    <t>6b.-</t>
  </si>
  <si>
    <t>Clasificación Administrativa</t>
  </si>
  <si>
    <t>6c.-</t>
  </si>
  <si>
    <t>Clasificación Funcional (Finalidad y Función)</t>
  </si>
  <si>
    <t>6d.-</t>
  </si>
  <si>
    <t>Clasificación de Servicios Personales por Categoría</t>
  </si>
  <si>
    <t>(PESOS)</t>
  </si>
  <si>
    <t>Concepto (c)</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</si>
  <si>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</si>
  <si>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</si>
  <si>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</si>
  <si>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</si>
  <si>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</si>
  <si>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</si>
  <si>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</si>
  <si>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</si>
  <si>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</si>
  <si>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</si>
  <si>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</si>
  <si>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</si>
  <si>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</si>
  <si>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</si>
  <si>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</si>
  <si>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</si>
  <si>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</si>
  <si>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</si>
  <si>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</si>
  <si>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</si>
  <si>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</si>
  <si>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</si>
  <si>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</si>
  <si>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</si>
  <si>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</si>
  <si>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</si>
  <si>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</si>
  <si>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</si>
  <si>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</si>
  <si>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</si>
  <si>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</si>
  <si>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</si>
  <si>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</si>
  <si>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</si>
  <si>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</si>
  <si>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</si>
  <si>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</si>
  <si>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</si>
  <si>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</si>
  <si>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</si>
  <si>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</si>
  <si>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</si>
  <si>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</si>
  <si>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</si>
  <si>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</si>
  <si>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</si>
  <si>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</si>
  <si>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</si>
  <si>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</si>
  <si>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</si>
  <si>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</si>
  <si>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</si>
  <si>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</si>
  <si>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</si>
  <si>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</si>
  <si>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</si>
  <si>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</si>
  <si>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</si>
  <si>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</si>
  <si>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</si>
  <si>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</si>
  <si>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</si>
  <si>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</si>
  <si>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</si>
  <si>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</si>
  <si>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</si>
  <si>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</si>
  <si>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</si>
  <si>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</si>
  <si>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</si>
  <si>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</si>
  <si>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</si>
  <si>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</si>
  <si>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</si>
  <si>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</si>
  <si>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</si>
  <si>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</si>
  <si>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</si>
  <si>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</si>
  <si>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</si>
  <si>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</si>
  <si>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</si>
  <si>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</si>
  <si>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</si>
  <si>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</si>
  <si>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</si>
  <si>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</si>
  <si>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</si>
  <si>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</si>
  <si>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</si>
  <si>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</si>
  <si>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</si>
  <si>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</si>
  <si>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</si>
  <si>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</si>
  <si>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</si>
  <si>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</si>
  <si>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</si>
  <si>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</si>
  <si>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</si>
  <si>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</si>
  <si>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</si>
  <si>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</si>
  <si>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</si>
  <si>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</si>
  <si>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</si>
  <si>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</si>
  <si>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</si>
  <si>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</si>
  <si>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</si>
  <si>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t>
  </si>
  <si>
    <t>Disposiciones del Periodo</t>
  </si>
  <si>
    <t>Amortizaciones del Periodo</t>
  </si>
  <si>
    <t>Revaluaciones, Reclasificaciones y Otros Ajustes</t>
  </si>
  <si>
    <t>Pago de Intereses del Periodo</t>
  </si>
  <si>
    <t>Pago de Comisiones y demás costos asociados durante el Periodo</t>
  </si>
  <si>
    <t>(c)</t>
  </si>
  <si>
    <t>(d)</t>
  </si>
  <si>
    <t>(e)</t>
  </si>
  <si>
    <t>(f)</t>
  </si>
  <si>
    <t>(g)</t>
  </si>
  <si>
    <t>h=d+e-f+g</t>
  </si>
  <si>
    <t>(i)</t>
  </si>
  <si>
    <t>(j)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</si>
  <si>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</si>
  <si>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</si>
  <si>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</si>
  <si>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</si>
  <si>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</si>
  <si>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</si>
  <si>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</si>
  <si>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</si>
  <si>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</si>
  <si>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</si>
  <si>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</si>
  <si>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t>4. Deuda Contingente 1 (informativo)</t>
  </si>
  <si>
    <t>A. Deuda Contingente 1</t>
  </si>
  <si>
    <t>B. Deuda Contingente 2</t>
  </si>
  <si>
    <t>C. Deuda Contingente XX</t>
  </si>
  <si>
    <t>5. Valor de Instrumentos Bono Cupón Cero 2 (Informativo)</t>
  </si>
  <si>
    <t>A. Instrumento Bono Cupón Cero 1</t>
  </si>
  <si>
    <t>B. Instrumento Bono Cupón Cero 2</t>
  </si>
  <si>
    <t>C. Instrumento Bono Cupón Cero XX</t>
  </si>
  <si>
    <t>1.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</si>
  <si>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2. Se refiere al valor del Bono Cupón Cero que respalda el pago de los créditos asociados al mismo (Activo).</t>
  </si>
  <si>
    <t>Obligaciones a Corto Plazo (k)</t>
  </si>
  <si>
    <t>Monto Contratado (l)</t>
  </si>
  <si>
    <t>Plazo Pactado                (m)</t>
  </si>
  <si>
    <t>Tasa de Interés</t>
  </si>
  <si>
    <t>Comisiones y Costos Relacionados (o)</t>
  </si>
  <si>
    <t>Tasa Efectiva</t>
  </si>
  <si>
    <t>(n)</t>
  </si>
  <si>
    <t>(p)</t>
  </si>
  <si>
    <t>6. Obligaciones a Corto Plazo (Informativo)</t>
  </si>
  <si>
    <t>A. Crédito 1</t>
  </si>
  <si>
    <t>B. Crédito 2</t>
  </si>
  <si>
    <t>C. Crédito XX</t>
  </si>
  <si>
    <t>Denominación de las Obligaciones Diferentes de Financiamiento</t>
  </si>
  <si>
    <t>Fecha del Contrato</t>
  </si>
  <si>
    <t>Fecha de inicio de operación del proyecto</t>
  </si>
  <si>
    <t>Fecha de vencimiento</t>
  </si>
  <si>
    <t>Monto de la inversión pactado</t>
  </si>
  <si>
    <t>Plazo pactado</t>
  </si>
  <si>
    <t>Monto promedio mensual del pago de la contraprestación</t>
  </si>
  <si>
    <t>Monto promedio mensual del pago de la contraprestación correspondiente al pago de inversión</t>
  </si>
  <si>
    <t>Monto pagado de la inversión al XX de XXXX de 20XN</t>
  </si>
  <si>
    <t>Monto pagado de la inversión actualizado al XX de XXXX de 20XN</t>
  </si>
  <si>
    <t>Saldo pendiente por pagar de la inversión al XX de XXXX de 20XN</t>
  </si>
  <si>
    <t>(h)</t>
  </si>
  <si>
    <t>(k)</t>
  </si>
  <si>
    <t>(l)</t>
  </si>
  <si>
    <t>(m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</si>
  <si>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</si>
  <si>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</si>
  <si>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</si>
  <si>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</si>
  <si>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</si>
  <si>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</si>
  <si>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</si>
  <si>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</si>
  <si>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</si>
  <si>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</si>
  <si>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</si>
  <si>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Estimado/</t>
  </si>
  <si>
    <t>Recaudado/</t>
  </si>
  <si>
    <t>Aprobado (d)</t>
  </si>
  <si>
    <t xml:space="preserve">Pagado </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</si>
  <si>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</si>
  <si>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</si>
  <si>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</si>
  <si>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</si>
  <si>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</si>
  <si>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</si>
  <si>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</si>
  <si>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</si>
  <si>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</si>
  <si>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</si>
  <si>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I. Balance Presupuestario (I = A – B + C)</t>
  </si>
  <si>
    <t>II. Balance Presupuestario sin Financiamiento Neto (II = I - A3)</t>
  </si>
  <si>
    <t>III. Balance Presupuestario sin Financiamiento Neto y sin Remanentes del Ejercicio Anterior (III= II - C)</t>
  </si>
  <si>
    <t>E. Intereses, Comisiones y Gastos de la Deuda (E = E1+E2)</t>
  </si>
  <si>
    <t>E1. Intereses, Comisiones y Gastos de la Deuda con Gasto No Etiquetado</t>
  </si>
  <si>
    <t>E2. Intereses, Comisiones y Gastos de la Deuda con Gasto Etiquetado</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</si>
  <si>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</si>
  <si>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</si>
  <si>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</si>
  <si>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</si>
  <si>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</si>
  <si>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</si>
  <si>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</si>
  <si>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</si>
  <si>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</si>
  <si>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</si>
  <si>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</si>
  <si>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</si>
  <si>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</si>
  <si>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</si>
  <si>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</si>
  <si>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</si>
  <si>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Diferencia (e)</t>
  </si>
  <si>
    <t>Estimado (d)</t>
  </si>
  <si>
    <t>Ampliaciones/ (Reducciones)</t>
  </si>
  <si>
    <t>Ingresos de Libre Disposición</t>
  </si>
  <si>
    <t>A. Impuestos</t>
  </si>
  <si>
    <t>B. Cuotas y Aportaciones de Seguridad Social</t>
  </si>
  <si>
    <t>C. Contribuciones de Mejoras</t>
  </si>
  <si>
    <t>D. Derechos</t>
  </si>
  <si>
    <t>E. Productos</t>
  </si>
  <si>
    <t>F. Aprovechamientos</t>
  </si>
  <si>
    <t>G. Ingresos por Ventas de Bienes y Prestación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</si>
  <si>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</si>
  <si>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</si>
  <si>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</si>
  <si>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</si>
  <si>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</si>
  <si>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</si>
  <si>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</si>
  <si>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</si>
  <si>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</si>
  <si>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</si>
  <si>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</si>
  <si>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</si>
  <si>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</si>
  <si>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</si>
  <si>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</si>
  <si>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</si>
  <si>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</si>
  <si>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</si>
  <si>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</si>
  <si>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</si>
  <si>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</si>
  <si>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</si>
  <si>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</si>
  <si>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</si>
  <si>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</si>
  <si>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</si>
  <si>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</si>
  <si>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</si>
  <si>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</si>
  <si>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</si>
  <si>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</si>
  <si>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</si>
  <si>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</si>
  <si>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</si>
  <si>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</si>
  <si>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</si>
  <si>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</si>
  <si>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</si>
  <si>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</si>
  <si>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</si>
  <si>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</si>
  <si>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</si>
  <si>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</si>
  <si>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</si>
  <si>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</si>
  <si>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</si>
  <si>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</si>
  <si>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</si>
  <si>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</si>
  <si>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</si>
  <si>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</si>
  <si>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</si>
  <si>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</si>
  <si>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</si>
  <si>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Subejercicio (e)</t>
  </si>
  <si>
    <t xml:space="preserve">Ampliaciones/ (Reducciones)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</si>
  <si>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</si>
  <si>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</si>
  <si>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</si>
  <si>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</si>
  <si>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</si>
  <si>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</si>
  <si>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</si>
  <si>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</si>
  <si>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</si>
  <si>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</si>
  <si>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</si>
  <si>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</si>
  <si>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</si>
  <si>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</si>
  <si>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</si>
  <si>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</si>
  <si>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</si>
  <si>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</si>
  <si>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</si>
  <si>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</si>
  <si>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</si>
  <si>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</si>
  <si>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</si>
  <si>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</si>
  <si>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</si>
  <si>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</si>
  <si>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</si>
  <si>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</si>
  <si>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</si>
  <si>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</si>
  <si>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</si>
  <si>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</si>
  <si>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</si>
  <si>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</si>
  <si>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</si>
  <si>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</si>
  <si>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</si>
  <si>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</si>
  <si>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</si>
  <si>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</si>
  <si>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</si>
  <si>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</si>
  <si>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</si>
  <si>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</si>
  <si>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</si>
  <si>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</si>
  <si>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</si>
  <si>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</si>
  <si>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</si>
  <si>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</si>
  <si>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</si>
  <si>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</si>
  <si>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</si>
  <si>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</si>
  <si>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</si>
  <si>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</si>
  <si>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</si>
  <si>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</si>
  <si>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</si>
  <si>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</si>
  <si>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</si>
  <si>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</si>
  <si>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</si>
  <si>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</si>
  <si>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</si>
  <si>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</si>
  <si>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</si>
  <si>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</si>
  <si>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</si>
  <si>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</si>
  <si>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</si>
  <si>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</si>
  <si>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</si>
  <si>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</si>
  <si>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</si>
  <si>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</si>
  <si>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I. Gasto No Etiquetado  (I=A+B+C+D+E+F+G+H)</t>
  </si>
  <si>
    <t>PRESIDENCIA</t>
  </si>
  <si>
    <t>DIF MUNICIPAL</t>
  </si>
  <si>
    <t>II. Gasto Etiquetado     (II=A+B+C+D+E+F+G+H)</t>
  </si>
  <si>
    <t>FISM</t>
  </si>
  <si>
    <t>FORTAMUN</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</si>
  <si>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</si>
  <si>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</si>
  <si>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</si>
  <si>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</si>
  <si>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</si>
  <si>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</si>
  <si>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</si>
  <si>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</si>
  <si>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</si>
  <si>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</si>
  <si>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</si>
  <si>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b1) Protección Ambiental</t>
  </si>
  <si>
    <t>b2) Vivienda y Servicios a la Comunidad</t>
  </si>
  <si>
    <t>b3) Salud</t>
  </si>
  <si>
    <t>b4) Recreación, Cultura y Otras Manifestaciones Sociales</t>
  </si>
  <si>
    <t>b5) Educación</t>
  </si>
  <si>
    <t>b6) Protección Social</t>
  </si>
  <si>
    <t>b7) Otros Asuntos Sociales</t>
  </si>
  <si>
    <t>C. Desarrollo Económico (C=c1+c2+c3+c4+c5+c6+c7+c8+c9)</t>
  </si>
  <si>
    <t>c1) Asuntos Económicos, Comerciales y Laborales en General</t>
  </si>
  <si>
    <t>c2) Agropecuaria, Silvicultura, Pesca y Caza</t>
  </si>
  <si>
    <t>c3) Combustibles y Energía</t>
  </si>
  <si>
    <t>c4) Minería, Manufacturas y Construcción</t>
  </si>
  <si>
    <t>c5) Transporte</t>
  </si>
  <si>
    <t>c6) Comunicaciones</t>
  </si>
  <si>
    <t>c7) Turismo</t>
  </si>
  <si>
    <t>c8) Ciencia, Tecnología e Innovación</t>
  </si>
  <si>
    <t>c9) Otras Industrias y Otros Asuntos Económicos</t>
  </si>
  <si>
    <t>D. Otras No Clasificadas en Funciones Anteriores (D=d1+d2+d3+d4)</t>
  </si>
  <si>
    <t>d1) Transacciones de la Deuda Publica / Costo Financiero de la Deuda</t>
  </si>
  <si>
    <t>d2) Transferencias, Participaciones y Aportaciones Entre Diferentes Niveles y Ordenes de Gobierno</t>
  </si>
  <si>
    <t>d3) Saneamiento del Sistema Financiero</t>
  </si>
  <si>
    <t>d4) Adeudos de Ejercicios Fiscales Anteriores</t>
  </si>
  <si>
    <t>II. Gasto Etiquetado (II=A+B+C+D)</t>
  </si>
  <si>
    <t xml:space="preserve">Devengado </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</si>
  <si>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</si>
  <si>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</si>
  <si>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</si>
  <si>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</si>
  <si>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</si>
  <si>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</si>
  <si>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</si>
  <si>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</si>
  <si>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</si>
  <si>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</si>
  <si>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</si>
  <si>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</si>
  <si>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</si>
  <si>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1241-3-515-2-0023</t>
  </si>
  <si>
    <t>2117-06--05</t>
  </si>
  <si>
    <t>C00027</t>
  </si>
  <si>
    <t>2117-06--06</t>
  </si>
  <si>
    <t>OBRA PÚBLICA EN BIENES DE DOMINIO PUBLICO</t>
  </si>
  <si>
    <t>1241-3-515-4-0007</t>
  </si>
  <si>
    <t>1241-3-515-4-0006</t>
  </si>
  <si>
    <t>MUNICIPIO DE BURGOS, TAM.</t>
  </si>
  <si>
    <t>1123-04</t>
  </si>
  <si>
    <t>CADECO SA DE CV</t>
  </si>
  <si>
    <t>1231-01-01-0017</t>
  </si>
  <si>
    <t>AMPLIACION VIA PUBLICA  BLVD. 2</t>
  </si>
  <si>
    <t>2117-06--09</t>
  </si>
  <si>
    <t>C00044</t>
  </si>
  <si>
    <t>SIN MOVIMIENTOS</t>
  </si>
  <si>
    <t>1123-05</t>
  </si>
  <si>
    <t>ADRIAN DE LEON VALLEJO</t>
  </si>
  <si>
    <t>ESTIMACIONES, DEPRECIACIONES, DETERIODOS</t>
  </si>
  <si>
    <t>INVERSION PUBLICA NO CAPITALIZABLE</t>
  </si>
  <si>
    <t>C00094</t>
  </si>
  <si>
    <t>DISMINUCIONES DEL PATRIMONIO</t>
  </si>
  <si>
    <t>Informe sobre Estudios Actuariales - LDF</t>
  </si>
  <si>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</si>
  <si>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</si>
  <si>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</si>
  <si>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</si>
  <si>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</si>
  <si>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</si>
  <si>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</si>
  <si>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</si>
  <si>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</si>
  <si>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</si>
  <si>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</si>
  <si>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</si>
  <si>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</si>
  <si>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</si>
  <si>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</si>
  <si>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</si>
  <si>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</si>
  <si>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</si>
  <si>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</si>
  <si>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</si>
  <si>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</si>
  <si>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</si>
  <si>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</si>
  <si>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</si>
  <si>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</si>
  <si>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</si>
  <si>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</si>
  <si>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</si>
  <si>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</si>
  <si>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</si>
  <si>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</si>
  <si>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</si>
  <si>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</si>
  <si>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</si>
  <si>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</si>
  <si>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las contribuciones asociadas a los sueldos futuros de cotización X%</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</si>
  <si>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</si>
  <si>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</si>
  <si>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</si>
  <si>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</si>
  <si>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</si>
  <si>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</si>
  <si>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</si>
  <si>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</si>
  <si>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</si>
  <si>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Informe sobre Estudios Actuariales</t>
  </si>
  <si>
    <t>1244-1-541-1-0013</t>
  </si>
  <si>
    <t>C. ARMANDO ESCAMILLA GUTIERREZ</t>
  </si>
  <si>
    <t xml:space="preserve">C.Jorge Eleazar Galván García         C. Juan José Dávila González        C. Ma. de los Ángeles Villegas Cano       C. Armando Escamilla Gutiérrez  </t>
  </si>
  <si>
    <t>DESBROZADORA STHL</t>
  </si>
  <si>
    <t>1246-7-567-1-0005</t>
  </si>
  <si>
    <t>a4) Inversiones Temporales (Hasta 3 meses)</t>
  </si>
  <si>
    <t>Saldo Final del Periodo (h)</t>
  </si>
  <si>
    <t>1241-3-515-4-0008</t>
  </si>
  <si>
    <t>1246-4-564-1-0022</t>
  </si>
  <si>
    <t>1246-4-564-1-0023</t>
  </si>
  <si>
    <t>1241-3-515-1-0010</t>
  </si>
  <si>
    <t>1241-3-515-1-0011</t>
  </si>
  <si>
    <t>1241-3-515-1-0012</t>
  </si>
  <si>
    <t>2117-09--04</t>
  </si>
  <si>
    <t>E00173</t>
  </si>
  <si>
    <t>E00174</t>
  </si>
  <si>
    <t>CONTRALORIA 5% FISMUN</t>
  </si>
  <si>
    <t>2117-09--03</t>
  </si>
  <si>
    <t>E00203</t>
  </si>
  <si>
    <t>E00227</t>
  </si>
  <si>
    <t>7.I.8</t>
  </si>
  <si>
    <t>511-1-0001</t>
  </si>
  <si>
    <t>ESCRITORIO DE MADERA P/COMPUTADORA</t>
  </si>
  <si>
    <t>S/N</t>
  </si>
  <si>
    <t>511-1-0002</t>
  </si>
  <si>
    <t xml:space="preserve">ESCRITORIO METALICO CON MADERA P/COMPUTADORA </t>
  </si>
  <si>
    <t>511-1-0003</t>
  </si>
  <si>
    <t>511-1-0004</t>
  </si>
  <si>
    <t>511-1-0005</t>
  </si>
  <si>
    <t>511-1-0006</t>
  </si>
  <si>
    <t>511-1-0007</t>
  </si>
  <si>
    <t>511-1-0008</t>
  </si>
  <si>
    <t>ESCRITORIO DE MADERA 2 PZAS C/3 CAJONES</t>
  </si>
  <si>
    <t>511-1-0009</t>
  </si>
  <si>
    <t>511-1-0010</t>
  </si>
  <si>
    <t>511-1-0011</t>
  </si>
  <si>
    <t>511-1-0012</t>
  </si>
  <si>
    <t>ESCRITORIO CON DOS CAJONES CON CERRADURA</t>
  </si>
  <si>
    <t>511-2-0001</t>
  </si>
  <si>
    <t>511-2-0002</t>
  </si>
  <si>
    <t>ARCHIVERO DE MADERA VERTICAL 4 CAJONES</t>
  </si>
  <si>
    <t>511-2-0003</t>
  </si>
  <si>
    <t>511-3-0001</t>
  </si>
  <si>
    <t>511-3-0002</t>
  </si>
  <si>
    <t>511-3-0003</t>
  </si>
  <si>
    <t>511-3-0004</t>
  </si>
  <si>
    <t>511-4-0001</t>
  </si>
  <si>
    <t>515-1-0001</t>
  </si>
  <si>
    <t>515-1-0002</t>
  </si>
  <si>
    <t>515-1-0003</t>
  </si>
  <si>
    <t>COMPUTADORA LP NOT BOOK 1</t>
  </si>
  <si>
    <t>515-1-0004</t>
  </si>
  <si>
    <t>COMPUTADORA LP NOT BOOK 2</t>
  </si>
  <si>
    <t>515-1-0005</t>
  </si>
  <si>
    <t>COMPUTADORA LP NOT BOOK 3</t>
  </si>
  <si>
    <t>515-1-0006</t>
  </si>
  <si>
    <t>COMPUTADORA LP NOT BOOK 4</t>
  </si>
  <si>
    <t>515-1-0007</t>
  </si>
  <si>
    <t>515-1-0008</t>
  </si>
  <si>
    <t>LAPTOP 2 EN 1 CORE</t>
  </si>
  <si>
    <t>515-1-0009</t>
  </si>
  <si>
    <t>515-2-0001</t>
  </si>
  <si>
    <t>515-2-0002</t>
  </si>
  <si>
    <t>COMPUTADORA DE ESCRITORIO</t>
  </si>
  <si>
    <t>515-2-0003</t>
  </si>
  <si>
    <t>515-2-0004</t>
  </si>
  <si>
    <t>515-2-0005</t>
  </si>
  <si>
    <t>515-2-0006</t>
  </si>
  <si>
    <t>515-2-0007</t>
  </si>
  <si>
    <t>515-2-0008</t>
  </si>
  <si>
    <t>CPU INTEL CELERON 2.6GHZ 4GB RAM</t>
  </si>
  <si>
    <t>515-2-0009</t>
  </si>
  <si>
    <t>515-2-0010</t>
  </si>
  <si>
    <t>515-2-0011</t>
  </si>
  <si>
    <t>515-2-0012</t>
  </si>
  <si>
    <t>515-2-0013</t>
  </si>
  <si>
    <t>515-2-0014</t>
  </si>
  <si>
    <t>515-2-0015</t>
  </si>
  <si>
    <t>515-2-0016</t>
  </si>
  <si>
    <t>515-2-0017</t>
  </si>
  <si>
    <t>515-2-0018</t>
  </si>
  <si>
    <t>515-2-0019</t>
  </si>
  <si>
    <t>515-2-0020</t>
  </si>
  <si>
    <t>515-2-0021</t>
  </si>
  <si>
    <t>515-2-0022</t>
  </si>
  <si>
    <t>515-3-0001</t>
  </si>
  <si>
    <t>515-3-0002</t>
  </si>
  <si>
    <t>515-4-0001</t>
  </si>
  <si>
    <t>515-4-0002</t>
  </si>
  <si>
    <t>515-4-0003</t>
  </si>
  <si>
    <t>515-4-0004</t>
  </si>
  <si>
    <t>515-4-0005</t>
  </si>
  <si>
    <t>515-4-0006</t>
  </si>
  <si>
    <t>IMPRSORA LASER MULTIFUNCIONAL 2</t>
  </si>
  <si>
    <t>519-1-0001</t>
  </si>
  <si>
    <t>519-1-0002</t>
  </si>
  <si>
    <t>LAVADORA 18KG BLANCA</t>
  </si>
  <si>
    <t>519-1-0003</t>
  </si>
  <si>
    <t xml:space="preserve">CAMARA FOTOGRAFICA </t>
  </si>
  <si>
    <t>519-1-0004</t>
  </si>
  <si>
    <t>CAMARA DIGITAL</t>
  </si>
  <si>
    <t>519-1-0005</t>
  </si>
  <si>
    <t>519-1-0006</t>
  </si>
  <si>
    <t>CAMARAS DE SEGURIDAD</t>
  </si>
  <si>
    <t>563-1-0001</t>
  </si>
  <si>
    <t>REVOLVEDORA DE BULTO DE CEMENTO</t>
  </si>
  <si>
    <t>567-1-0001</t>
  </si>
  <si>
    <t>567-1-0002</t>
  </si>
  <si>
    <t>567-1-0003</t>
  </si>
  <si>
    <t>567-1-0004</t>
  </si>
  <si>
    <t>567-2-0001</t>
  </si>
  <si>
    <t>567-2-0002</t>
  </si>
  <si>
    <t>567-2-0003</t>
  </si>
  <si>
    <t>564-1-0001</t>
  </si>
  <si>
    <t>MINISPLIT 1 1/2 TON</t>
  </si>
  <si>
    <t>564-1-0002</t>
  </si>
  <si>
    <t>564-1-0003</t>
  </si>
  <si>
    <t>MINISPLIT 12000BTU</t>
  </si>
  <si>
    <t>564-1-0004</t>
  </si>
  <si>
    <t>564-1-0005</t>
  </si>
  <si>
    <t>AC WESTINGOUSE MINI 2T</t>
  </si>
  <si>
    <t>564-1-0006</t>
  </si>
  <si>
    <t>564-1-0007</t>
  </si>
  <si>
    <t>564-1-0008</t>
  </si>
  <si>
    <t>564-1-0009</t>
  </si>
  <si>
    <t>564-1-0010</t>
  </si>
  <si>
    <t>564-1-0011</t>
  </si>
  <si>
    <t>564-1-0012</t>
  </si>
  <si>
    <t>564-1-0013</t>
  </si>
  <si>
    <t>564-1-0014</t>
  </si>
  <si>
    <t>564-1-0015</t>
  </si>
  <si>
    <t>MINISPLIT  MIRAGE LIFE DE 2 TON  F/C 001</t>
  </si>
  <si>
    <t>564-1-0016</t>
  </si>
  <si>
    <t>MINISPLIT  MIRAGE LIFE DE 2 TON  F/C 002</t>
  </si>
  <si>
    <t>564-1-0017</t>
  </si>
  <si>
    <t>MINISPLIT  MIRAGE LIFE DE 2 TON  F/C 003</t>
  </si>
  <si>
    <t>564-1-0018</t>
  </si>
  <si>
    <t>MINISPLIT  MIRAGE LIFE DE 2 TON  F/C 004</t>
  </si>
  <si>
    <t>564-1-0019</t>
  </si>
  <si>
    <t>MINISPLIT  MIRAGE LIFE DE 2 TON  F/C 005</t>
  </si>
  <si>
    <t>564-1-0020</t>
  </si>
  <si>
    <t>MINISPLIT  MIRAGE LIFE DE 2 TON  F/C 006</t>
  </si>
  <si>
    <t>564-1-0021</t>
  </si>
  <si>
    <t>MINISPLIT  MIRAGE LIFE DE 2 TON  F/C 007</t>
  </si>
  <si>
    <t>541-1-0001</t>
  </si>
  <si>
    <t>CHEVOLET CHEYENNE MOD 2008</t>
  </si>
  <si>
    <t>FORD LOBO MOD 2000</t>
  </si>
  <si>
    <t>541-1-0002</t>
  </si>
  <si>
    <t>541-1-0003</t>
  </si>
  <si>
    <t>FORD ECONOLINE 2007 (CHATARRA)</t>
  </si>
  <si>
    <t>541-1-0004</t>
  </si>
  <si>
    <t>CHEVROLET VAN ASTRO (CHATARRA)</t>
  </si>
  <si>
    <t>541-1-0005</t>
  </si>
  <si>
    <t>FORD VAN 1999 (CHATARRA)</t>
  </si>
  <si>
    <t>541-1-0006</t>
  </si>
  <si>
    <t>CHEVROLET CHEVY VAN (CHATARRA)</t>
  </si>
  <si>
    <t>541-1-0007</t>
  </si>
  <si>
    <t>FORD VAN (CHATARRA)</t>
  </si>
  <si>
    <t>541-1-0008</t>
  </si>
  <si>
    <t>541-1-0009</t>
  </si>
  <si>
    <t>541-1-0010</t>
  </si>
  <si>
    <t>541-1-0011</t>
  </si>
  <si>
    <t>CHEVROLETT SILVERADO 2003</t>
  </si>
  <si>
    <t>541-1-0012</t>
  </si>
  <si>
    <t>541-2-0001</t>
  </si>
  <si>
    <t>541-3-0001</t>
  </si>
  <si>
    <t>CAMION DE VOLTEO KW MOD 1995</t>
  </si>
  <si>
    <t>515-4-0007</t>
  </si>
  <si>
    <t>MULTIFUCIONAL LASER M521DN</t>
  </si>
  <si>
    <t>515-2-0023</t>
  </si>
  <si>
    <t>COMPUTADORA OPTIPLEX 5060</t>
  </si>
  <si>
    <t>567-1-0005</t>
  </si>
  <si>
    <t>Desbrozadora Stthl</t>
  </si>
  <si>
    <t>541-1-0013</t>
  </si>
  <si>
    <t>Camioneta Chevorolet Silverado 2001</t>
  </si>
  <si>
    <t>515-1-0010</t>
  </si>
  <si>
    <t>LAPTOP DELL LATITUDE 5470/5450</t>
  </si>
  <si>
    <t>515-1-0012</t>
  </si>
  <si>
    <t>515-1-0013</t>
  </si>
  <si>
    <t>515-4-0008</t>
  </si>
  <si>
    <t>MULTIFUNCIONAL LASER MONOCROMÁTICO LASERJET</t>
  </si>
  <si>
    <t>564-1-0022</t>
  </si>
  <si>
    <t>AIRE ACONDICIONADO 2 TONELADAS MARCA MIRAGE</t>
  </si>
  <si>
    <t>564-1-0023</t>
  </si>
  <si>
    <t>AIRE ACONDICIONADO 1 TONELADAS MARCA MIRAGE</t>
  </si>
  <si>
    <t>Método de Depreciación: Linea Recta</t>
  </si>
  <si>
    <t>Relacion de Bienes Muebles que componen el Patrimonio</t>
  </si>
  <si>
    <t>Código</t>
  </si>
  <si>
    <t>Descripcion del bien</t>
  </si>
  <si>
    <t>Valor en Libros</t>
  </si>
  <si>
    <t>7.GA.8.1</t>
  </si>
  <si>
    <t>Reporte Analítico del Activo</t>
  </si>
  <si>
    <t>Clave s/catálogo de bienes</t>
  </si>
  <si>
    <t>Descripción del Activo</t>
  </si>
  <si>
    <t>Fecha de Incorporación</t>
  </si>
  <si>
    <t>Vida Útil</t>
  </si>
  <si>
    <t>% de depreciación, deterioro o amortización anual</t>
  </si>
  <si>
    <t>Valor de incorporación</t>
  </si>
  <si>
    <t>Valor neto en libros</t>
  </si>
  <si>
    <t>01-01-0001</t>
  </si>
  <si>
    <t>Terreno de Presidencia</t>
  </si>
  <si>
    <t>01-01-0002</t>
  </si>
  <si>
    <t>Terreno Dif</t>
  </si>
  <si>
    <t>01-01-0003</t>
  </si>
  <si>
    <t>Terreno Esc. Primaria Antigua</t>
  </si>
  <si>
    <t>01-01-0004</t>
  </si>
  <si>
    <t>Terreno plaza Municipal</t>
  </si>
  <si>
    <t>01-01-0005</t>
  </si>
  <si>
    <t>Terreno Casino</t>
  </si>
  <si>
    <t>01-01-0006</t>
  </si>
  <si>
    <t>Terreno Contiguo al Casino</t>
  </si>
  <si>
    <t>01-01-0007</t>
  </si>
  <si>
    <t>Terreno Maquiladora</t>
  </si>
  <si>
    <t>01-01-0008</t>
  </si>
  <si>
    <t>Terreno Lienzo Charro</t>
  </si>
  <si>
    <t>01-01-0009</t>
  </si>
  <si>
    <t>Terreno UBR</t>
  </si>
  <si>
    <t>01-01-0010</t>
  </si>
  <si>
    <t>Terreno de CAIC</t>
  </si>
  <si>
    <t>01-01-0011</t>
  </si>
  <si>
    <t>Terreno Universidad Politecnica</t>
  </si>
  <si>
    <t>01-01-0012</t>
  </si>
  <si>
    <t>Terreno Basurero Viejo</t>
  </si>
  <si>
    <t>01-01-0013</t>
  </si>
  <si>
    <t>Terreno Basurero Nuevo</t>
  </si>
  <si>
    <t>01-01-0014</t>
  </si>
  <si>
    <t>Terreno Area Verde Col. Nuevo Santander</t>
  </si>
  <si>
    <t>01-01-0015</t>
  </si>
  <si>
    <t>Terreno Cemsadet</t>
  </si>
  <si>
    <t>01-01-0016</t>
  </si>
  <si>
    <t>Ampliacion Via Publica Esq. Blvd. 2</t>
  </si>
  <si>
    <t>03-01-02-01-0001</t>
  </si>
  <si>
    <t>Edificio de Maquiladora</t>
  </si>
  <si>
    <t>03-02-01-10-0001</t>
  </si>
  <si>
    <t>Edificio Presidencia</t>
  </si>
  <si>
    <t>03-02-01-10-0002</t>
  </si>
  <si>
    <t>Edificio Cemsadet 08</t>
  </si>
  <si>
    <t>03-02-02-03-0001</t>
  </si>
  <si>
    <t>Edificios Esc. Primaria Antigua</t>
  </si>
  <si>
    <t>03-02-02-03-0002</t>
  </si>
  <si>
    <t>Edificio Universidad Politecnica</t>
  </si>
  <si>
    <t>03-02-03-02-0001</t>
  </si>
  <si>
    <t>Edificio Lienzo Charro</t>
  </si>
  <si>
    <t>03-02-03-03-0001</t>
  </si>
  <si>
    <t>Edificio Plaza Municipal</t>
  </si>
  <si>
    <t>03-02-04-01-0001</t>
  </si>
  <si>
    <t>Edificios UBR</t>
  </si>
  <si>
    <t>03-02-04-08-0001</t>
  </si>
  <si>
    <t>Casa en maquiladora</t>
  </si>
  <si>
    <t>03-02-04-09-0001</t>
  </si>
  <si>
    <t>Edificios DIF</t>
  </si>
  <si>
    <t>03-02-04-09-0002</t>
  </si>
  <si>
    <t>Edificios CAIC</t>
  </si>
  <si>
    <t>03-02-06-07-0001</t>
  </si>
  <si>
    <t>Edificios Casino</t>
  </si>
  <si>
    <t>03-02-06-07-0002</t>
  </si>
  <si>
    <t>Edificios solar contiguo al casino</t>
  </si>
  <si>
    <t>5 AÑOS</t>
  </si>
  <si>
    <t>1241-9-519-1-0005</t>
  </si>
  <si>
    <t>1244-1-5411</t>
  </si>
  <si>
    <t>1265-4-1</t>
  </si>
  <si>
    <t>LICENCIA SAACG.NET 2019</t>
  </si>
  <si>
    <t>1 AÑO</t>
  </si>
  <si>
    <t>NOTAS:</t>
  </si>
  <si>
    <t>En este espacio se deberá informar lo siguiente:</t>
  </si>
  <si>
    <t>Cambios en el porcentaje de depreciación o valor residual de los activos.</t>
  </si>
  <si>
    <t>Riesgos por tipo de cambio o tipo de interés de las inversiones financieras</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</si>
  <si>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</si>
  <si>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</si>
  <si>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</si>
  <si>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Adicionalmente, se deben incluir las explicaciones de las principales variaciones en el activo, en cuadros comparativos como sigue:</t>
  </si>
  <si>
    <t>a)</t>
  </si>
  <si>
    <t>Inversiones en valores.</t>
  </si>
  <si>
    <t>b)</t>
  </si>
  <si>
    <t>Patrimonio de Organismos descentralizados de Control Presupuestario Indirecto.</t>
  </si>
  <si>
    <t>c)</t>
  </si>
  <si>
    <t>Inversiones en empresas de participación mayoritaria.</t>
  </si>
  <si>
    <t>d)</t>
  </si>
  <si>
    <t>Inversiones en empresas de participación minoritaria.</t>
  </si>
  <si>
    <t>e)</t>
  </si>
  <si>
    <t>Patrimonio de organismos descentralizados de control presupuestario directo, según corresponda.</t>
  </si>
  <si>
    <t>E00281</t>
  </si>
  <si>
    <t>E00282</t>
  </si>
  <si>
    <t>2117-09--06</t>
  </si>
  <si>
    <t>E00280</t>
  </si>
  <si>
    <t>A2</t>
  </si>
  <si>
    <t>MINISPLIT 2 TON  CASINO MUNICIPAL</t>
  </si>
  <si>
    <t>MINISPLIT 2 TON CASINO MUNICIPAL</t>
  </si>
  <si>
    <t>564-1-0024</t>
  </si>
  <si>
    <t>564-1-0025</t>
  </si>
  <si>
    <t>1246-4-564-1-0024</t>
  </si>
  <si>
    <t>1246-4-564-1-0025</t>
  </si>
  <si>
    <t>E00382</t>
  </si>
  <si>
    <t>1246-4-564-1-0026</t>
  </si>
  <si>
    <t>564-1-0026</t>
  </si>
  <si>
    <t>E00423</t>
  </si>
  <si>
    <t>E00424</t>
  </si>
  <si>
    <t>E00425</t>
  </si>
  <si>
    <t>E00426</t>
  </si>
  <si>
    <t>E00427</t>
  </si>
  <si>
    <t>E00430</t>
  </si>
  <si>
    <t>2117-09--09</t>
  </si>
  <si>
    <t>1129-02-01 Y 1129-09-01</t>
  </si>
  <si>
    <t>ISR 2023</t>
  </si>
  <si>
    <t>EJERCICIO FISCAL: 2024</t>
  </si>
  <si>
    <t>Del 1 de Enero  de 2024</t>
  </si>
  <si>
    <t>564-1-0027</t>
  </si>
  <si>
    <t>MINISPLIT 2 TON RECEPCION</t>
  </si>
  <si>
    <t>564-1-0028</t>
  </si>
  <si>
    <t>MINISPLIT SINDICATURA</t>
  </si>
  <si>
    <t>MULTIFONCIONAL BROTHER MFC-T920DW</t>
  </si>
  <si>
    <t>Cconstrucciones en Proceso en Bienes de Dominio P</t>
  </si>
  <si>
    <t>1246-4-564-1-0027</t>
  </si>
  <si>
    <t>1246-4-564-1-0028</t>
  </si>
  <si>
    <t>MINISPLIT DE 2 TON RECEPCION</t>
  </si>
  <si>
    <t>MINISPLIT PARA SINDICATURA</t>
  </si>
  <si>
    <t>1123-07</t>
  </si>
  <si>
    <t>CL SERVICIOS INTERNACIONALES</t>
  </si>
  <si>
    <t>1123-08</t>
  </si>
  <si>
    <t>YESENIA MARGARITA RIVERA GARCIA</t>
  </si>
  <si>
    <t>1123-06</t>
  </si>
  <si>
    <t>2117--10--06</t>
  </si>
  <si>
    <t>2%FORTAMUN</t>
  </si>
  <si>
    <t>2117--10-09</t>
  </si>
  <si>
    <t>E00391</t>
  </si>
  <si>
    <t>2 AL MILLAR ASE FISCALIZACION PREDIAL</t>
  </si>
  <si>
    <t>2117-10--01</t>
  </si>
  <si>
    <t>C00046</t>
  </si>
  <si>
    <t>ISR 2024</t>
  </si>
  <si>
    <t>2117-74</t>
  </si>
  <si>
    <t>RET ISR</t>
  </si>
  <si>
    <t>2117-11--01</t>
  </si>
  <si>
    <t>2024 (d)</t>
  </si>
  <si>
    <t>31 de diciembre de 2023 (e)</t>
  </si>
  <si>
    <t>Saldo al 31 de diciembre de 2023 (d)</t>
  </si>
  <si>
    <t>IV. Balance Primario (IV = III + E)</t>
  </si>
  <si>
    <t>REGULARIZACION DE VEHICULOS</t>
  </si>
  <si>
    <t>CORTE DE CAJA</t>
  </si>
  <si>
    <t>DEL MES DE</t>
  </si>
  <si>
    <t>ESTADOS FINANCIEROS</t>
  </si>
  <si>
    <t>Y</t>
  </si>
  <si>
    <t>ANEXOS</t>
  </si>
  <si>
    <t>FAISMUN</t>
  </si>
  <si>
    <t>VARIAS LOCALIDADES DEL MUNICIPIO DE BURGOS TAM</t>
  </si>
  <si>
    <t xml:space="preserve"> MBT/FAISMUN-2024/001</t>
  </si>
  <si>
    <t>CANDELARIA LOPEZ RUIZ</t>
  </si>
  <si>
    <t>TERMINADA</t>
  </si>
  <si>
    <t>INVITACION</t>
  </si>
  <si>
    <t xml:space="preserve">CONSTRUCCION DE 4 CUARTOS DORMITORIOS EN VARIAS LOCALIDADES DEL MUNICIPIO DE BURGOS TAM </t>
  </si>
  <si>
    <t>2117-11--02</t>
  </si>
  <si>
    <t>E00123</t>
  </si>
  <si>
    <t>CONTRALORIA 1% FISMUN</t>
  </si>
  <si>
    <t>2117-11--03</t>
  </si>
  <si>
    <t>CONTRALORIA 2% FISMUN</t>
  </si>
  <si>
    <t>ARELY ESMERALDA GARCIA REA</t>
  </si>
  <si>
    <t>MARTHA ELENA REA VAZQUEZ</t>
  </si>
  <si>
    <t>PROCESO</t>
  </si>
  <si>
    <t>EJIDO LAZARO CARDENAS DEL MUNICIPIO DE BURGOS TAM</t>
  </si>
  <si>
    <t>MBT/FAISMUN-2024/002</t>
  </si>
  <si>
    <t>MBT/FAISMUN-2024/003</t>
  </si>
  <si>
    <t>CALLE MADERO Y CALLE CARRANZA  DE LA CABECERA MUNICIPAL</t>
  </si>
  <si>
    <t>MBT/FAISMUN-2024/004</t>
  </si>
  <si>
    <t>CALLE  JUAREZ ENTRE LAS CALLES DE LA MATA DE CHILE Y CALLE AMISTAD  DE LA CABECERA MUNICIPAL</t>
  </si>
  <si>
    <t>MBT/FAISMUN-2024/005</t>
  </si>
  <si>
    <t xml:space="preserve">CONSTRUCCION DE CALLE DE CONCRETO HIDRAULICO EN EL EJIDO LAZARO CARDENAS DEL MUNICIPIO DE BURGOS TAM </t>
  </si>
  <si>
    <t xml:space="preserve">CONSTRUCCION DE CANCHA DEPORTIVA PRIMERA ETAPA EN EL EJIDO LAZARO CARDENAS DEL MUNICIPIO DE BURGOS TAM </t>
  </si>
  <si>
    <t xml:space="preserve"> CONSTRUCCION DE CALLE DE CONCRETO HIDRAULICO EN LA CALLE  2  ENTRE LA CALLE MADERO Y CALLE CARRANZA  DE LA CABECERA MUNICIPAL </t>
  </si>
  <si>
    <t xml:space="preserve">CONSTRUCCION DE CALLE DE CONCRETO HIDRAULICO EN LA CALLE  JUAREZ ENTRE LAS CALLES DE LA MATA DE CHILE Y CALLE AMISTAD  DE LA CABECERA MUNICIPAL </t>
  </si>
  <si>
    <t>E00165</t>
  </si>
  <si>
    <t>E00166</t>
  </si>
  <si>
    <t>E00167</t>
  </si>
  <si>
    <t>E00168</t>
  </si>
  <si>
    <t>E00169</t>
  </si>
  <si>
    <t>Relación de Estados Financieros que Integran el Corte de Caja Mensual, Junio del 2024.</t>
  </si>
  <si>
    <t>Al 30 de Junio del 2024</t>
  </si>
  <si>
    <t>Del 01 de Enero al  30 de Junio del 2024</t>
  </si>
  <si>
    <t>Del 01 de Enero  al 30 de  Junio del 2024</t>
  </si>
  <si>
    <t>Del 01 al 30 de  Junio del 2024</t>
  </si>
  <si>
    <t>Del 01 de Enero 2024 al 30 de Junio del 2024.</t>
  </si>
  <si>
    <t>Del 01 de Enero 2024  al 30 de Junio del 2024.</t>
  </si>
  <si>
    <t>Al 30 de Junio de 2024.</t>
  </si>
  <si>
    <t>NO SE REALIZARON OBRAS POR ADMINISTRACION DIRECTA EN EL MES DE JUNIO DEL 2024.</t>
  </si>
  <si>
    <t xml:space="preserve">        DEL 01 DE JUNIO AL 30 DE JUNIO DEL 2024</t>
  </si>
  <si>
    <t>Al 30  de Junio del 2024</t>
  </si>
  <si>
    <t>Del 01 de Enero del 2024 al 30 de Junio del 2024.</t>
  </si>
  <si>
    <t>Del 01 de Enero al 30 de Junio del 2024</t>
  </si>
  <si>
    <t>AL 30 De Junio del 2024</t>
  </si>
  <si>
    <t xml:space="preserve"> Del 01 de Enero  al 30 de Junio del 2024.</t>
  </si>
  <si>
    <t>al 30 de Junio del 2024</t>
  </si>
  <si>
    <t>CORRESPONDIENTE DEL 01 DE JUNIO DEL  2024 AL 30 DE JUNIO DEL  2024</t>
  </si>
  <si>
    <t>CORRESPONDIENTE DEL 01 DE JUNIO  DEL  2024 AL 30 DE JUNIO DEL  2024</t>
  </si>
  <si>
    <t>JUNIO DEL 2024</t>
  </si>
  <si>
    <t>E00170</t>
  </si>
  <si>
    <t>C00021</t>
  </si>
  <si>
    <t>C00022</t>
  </si>
  <si>
    <t>CONSTRUCCION DE CANCHA DEPORTIVA SEGUNDA ETAPA EN EL EJIDO LAZARO CARDENAS DEL MUNICIPIO DE BURGOS TAM AMPARADOS POR EL CONTRATO DE OP MBT/FAISMUN-2024/006</t>
  </si>
  <si>
    <t>MBT/FAISMUN-2024/006</t>
  </si>
  <si>
    <t>E00184</t>
  </si>
  <si>
    <t>E00185</t>
  </si>
  <si>
    <t>E00186</t>
  </si>
  <si>
    <t>E00190</t>
  </si>
  <si>
    <t>E00212</t>
  </si>
  <si>
    <t>Al 31 de diciembre de 2023 y al 30 de Junio de 2024 (b)</t>
  </si>
  <si>
    <t>Del 1 de Enero al 30 de Junio de 2024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</si>
</sst>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quot;$&quot;#,##0.00"/>
    <numFmt numFmtId="167" formatCode="_-* #,##0_-;\-* #,##0_-;_-* &quot;-&quot;??_-;_-@_-"/>
    <numFmt numFmtId="168" formatCode="d\-mmm\-yy"/>
    <numFmt numFmtId="169" formatCode="0.0000"/>
    <numFmt numFmtId="170" formatCode="#,##0.0000"/>
    <numFmt numFmtId="171" formatCode="0.0%"/>
    <numFmt numFmtId="172" formatCode="General_)"/>
    <numFmt numFmtId="173" formatCode="#,##0_ ;[Red]\-#,##0\ "/>
    <numFmt numFmtId="174" formatCode="dd/mm/yyyy;@"/>
  </numFmts>
  <fonts count="113">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b/>
      <sz val="10"/>
      <name val="Arial"/>
      <family val="2"/>
    </font>
    <font>
      <b/>
      <sz val="11"/>
      <name val="Arial"/>
      <family val="2"/>
    </font>
    <font>
      <b/>
      <sz val="8"/>
      <name val="Arial"/>
      <family val="2"/>
    </font>
    <font>
      <b/>
      <i/>
      <sz val="10"/>
      <name val="Arial"/>
      <family val="2"/>
    </font>
    <font>
      <sz val="8"/>
      <name val="Arial"/>
      <family val="2"/>
    </font>
    <font>
      <i/>
      <sz val="10"/>
      <name val="Arial"/>
      <family val="2"/>
    </font>
    <font>
      <sz val="10"/>
      <color rgb="FFFF0000"/>
      <name val="Arial"/>
      <family val="2"/>
    </font>
    <font>
      <b/>
      <sz val="10"/>
      <color rgb="FFFF0000"/>
      <name val="Arial"/>
      <family val="2"/>
    </font>
    <font>
      <u/>
      <sz val="10"/>
      <color theme="10"/>
      <name val="Arial"/>
      <family val="2"/>
    </font>
    <font>
      <sz val="8"/>
      <name val="Tahoma"/>
      <family val="2"/>
    </font>
    <font>
      <sz val="10"/>
      <color indexed="8"/>
      <name val="MS Sans Serif"/>
      <family val="2"/>
    </font>
    <font>
      <sz val="10"/>
      <name val="Arial"/>
      <family val="2"/>
    </font>
    <font>
      <sz val="8"/>
      <color theme="1"/>
      <name val="Arial"/>
      <family val="2"/>
    </font>
    <font>
      <b/>
      <sz val="12"/>
      <name val="Arial"/>
      <family val="2"/>
    </font>
    <font>
      <sz val="10"/>
      <color theme="1"/>
      <name val="Calibri"/>
      <family val="2"/>
      <scheme val="minor"/>
    </font>
    <font>
      <sz val="10"/>
      <color rgb="FF000000"/>
      <name val="Arial"/>
      <family val="2"/>
    </font>
    <font>
      <b/>
      <sz val="10"/>
      <color rgb="FF000000"/>
      <name val="Arial"/>
      <family val="2"/>
    </font>
    <font>
      <b/>
      <sz val="12"/>
      <color rgb="FF000000"/>
      <name val="Segoe Condensed"/>
    </font>
    <font>
      <b/>
      <sz val="11"/>
      <color theme="1"/>
      <name val="Calibri"/>
      <family val="2"/>
      <scheme val="minor"/>
    </font>
    <font>
      <b/>
      <sz val="13"/>
      <name val="Arial"/>
      <family val="2"/>
    </font>
    <font>
      <b/>
      <sz val="9"/>
      <name val="Arial"/>
      <family val="2"/>
    </font>
    <font>
      <sz val="9"/>
      <name val="Arial"/>
      <family val="2"/>
    </font>
    <font>
      <b/>
      <sz val="10"/>
      <name val="Calibri"/>
      <family val="2"/>
    </font>
    <font>
      <sz val="7"/>
      <name val="Arial"/>
      <family val="2"/>
    </font>
    <font>
      <b/>
      <sz val="7"/>
      <name val="Arial"/>
      <family val="2"/>
    </font>
    <font>
      <b/>
      <sz val="11"/>
      <color rgb="FF000000"/>
      <name val="Arial"/>
      <family val="2"/>
    </font>
    <font>
      <sz val="11"/>
      <color rgb="FF000000"/>
      <name val="Arial"/>
      <family val="2"/>
    </font>
    <font>
      <b/>
      <i/>
      <sz val="6"/>
      <color rgb="FF000000"/>
      <name val="Arial"/>
      <family val="2"/>
    </font>
    <font>
      <sz val="10"/>
      <color theme="1"/>
      <name val="Times New Roman"/>
      <family val="1"/>
    </font>
    <font>
      <b/>
      <sz val="6"/>
      <color rgb="FF000000"/>
      <name val="Arial"/>
      <family val="2"/>
    </font>
    <font>
      <sz val="6"/>
      <color rgb="FF000000"/>
      <name val="Arial"/>
      <family val="2"/>
    </font>
    <font>
      <b/>
      <sz val="8"/>
      <color rgb="FF000000"/>
      <name val="Arial"/>
      <family val="2"/>
    </font>
    <font>
      <sz val="10"/>
      <color theme="1"/>
      <name val="Arial"/>
      <family val="2"/>
    </font>
    <font>
      <sz val="11"/>
      <color theme="1"/>
      <name val="Arial"/>
      <family val="2"/>
    </font>
    <font>
      <b/>
      <sz val="11"/>
      <color theme="1"/>
      <name val="Arial"/>
      <family val="2"/>
    </font>
    <font>
      <b/>
      <sz val="10"/>
      <color theme="1"/>
      <name val="Arial"/>
      <family val="2"/>
    </font>
    <font>
      <b/>
      <sz val="9"/>
      <color theme="1"/>
      <name val="Arial"/>
      <family val="2"/>
    </font>
    <font>
      <sz val="8"/>
      <color rgb="FF000000"/>
      <name val="Arial"/>
      <family val="2"/>
    </font>
    <font>
      <b/>
      <u/>
      <sz val="12"/>
      <color theme="1"/>
      <name val="Arial"/>
      <family val="2"/>
    </font>
    <font>
      <b/>
      <sz val="12"/>
      <color theme="1"/>
      <name val="Arial"/>
      <family val="2"/>
    </font>
    <font>
      <sz val="10"/>
      <name val="Arial Narrow"/>
      <family val="2"/>
    </font>
    <font>
      <b/>
      <sz val="10"/>
      <name val="Arial Narrow"/>
      <family val="2"/>
    </font>
    <font>
      <sz val="9"/>
      <color rgb="FF000000"/>
      <name val="Arial"/>
      <family val="2"/>
    </font>
    <font>
      <sz val="11"/>
      <color rgb="FF000000"/>
      <name val="Calibri"/>
      <family val="2"/>
      <scheme val="minor"/>
    </font>
    <font>
      <sz val="9"/>
      <color theme="1"/>
      <name val="Arial"/>
      <family val="2"/>
    </font>
    <font>
      <sz val="9"/>
      <name val="Calibri"/>
      <family val="2"/>
    </font>
    <font>
      <b/>
      <i/>
      <sz val="9"/>
      <name val="Arial"/>
      <family val="2"/>
    </font>
    <font>
      <sz val="8"/>
      <color theme="1"/>
      <name val="Calibri"/>
      <family val="2"/>
      <scheme val="minor"/>
    </font>
    <font>
      <b/>
      <sz val="8"/>
      <color theme="1"/>
      <name val="Calibri"/>
      <family val="2"/>
      <scheme val="minor"/>
    </font>
    <font>
      <sz val="10"/>
      <color indexed="8"/>
      <name val="Arial"/>
      <family val="2"/>
    </font>
    <font>
      <b/>
      <sz val="10"/>
      <color indexed="8"/>
      <name val="Arial"/>
      <family val="2"/>
    </font>
    <font>
      <sz val="11"/>
      <color indexed="8"/>
      <name val="Arial"/>
      <family val="2"/>
    </font>
    <font>
      <b/>
      <sz val="11"/>
      <color indexed="8"/>
      <name val="Arial"/>
      <family val="2"/>
    </font>
    <font>
      <sz val="36"/>
      <name val="Arial Narrow"/>
      <family val="2"/>
    </font>
    <font>
      <b/>
      <i/>
      <sz val="11"/>
      <name val="Arial"/>
      <family val="2"/>
    </font>
    <font>
      <sz val="8"/>
      <color indexed="10"/>
      <name val="Arial"/>
      <family val="2"/>
    </font>
    <font>
      <sz val="8"/>
      <color indexed="16"/>
      <name val="Arial"/>
      <family val="2"/>
    </font>
    <font>
      <b/>
      <sz val="8"/>
      <color indexed="10"/>
      <name val="Arial"/>
      <family val="2"/>
    </font>
    <font>
      <sz val="10"/>
      <name val="Helv"/>
    </font>
    <font>
      <b/>
      <sz val="8"/>
      <color indexed="16"/>
      <name val="Arial"/>
      <family val="2"/>
    </font>
    <font>
      <b/>
      <sz val="8"/>
      <color indexed="12"/>
      <name val="Arial"/>
      <family val="2"/>
    </font>
    <font>
      <b/>
      <sz val="8"/>
      <color indexed="61"/>
      <name val="Arial"/>
      <family val="2"/>
    </font>
    <font>
      <sz val="8"/>
      <color indexed="56"/>
      <name val="Arial"/>
      <family val="2"/>
    </font>
    <font>
      <b/>
      <sz val="8"/>
      <color indexed="56"/>
      <name val="Arial"/>
      <family val="2"/>
    </font>
    <font>
      <b/>
      <sz val="6"/>
      <color indexed="10"/>
      <name val="Arial"/>
      <family val="2"/>
    </font>
    <font>
      <sz val="6"/>
      <name val="Arial"/>
      <family val="2"/>
    </font>
    <font>
      <sz val="6"/>
      <color indexed="10"/>
      <name val="Arial"/>
      <family val="2"/>
    </font>
    <font>
      <sz val="6"/>
      <color theme="1"/>
      <name val="Calibri"/>
      <family val="2"/>
      <scheme val="minor"/>
    </font>
    <font>
      <b/>
      <sz val="6"/>
      <name val="Arial"/>
      <family val="2"/>
    </font>
    <font>
      <b/>
      <sz val="6"/>
      <color indexed="61"/>
      <name val="Arial"/>
      <family val="2"/>
    </font>
    <font>
      <b/>
      <sz val="12"/>
      <color rgb="FF000000"/>
      <name val="Arial"/>
      <family val="2"/>
    </font>
    <font>
      <sz val="7"/>
      <color rgb="FF000000"/>
      <name val="Arial"/>
      <family val="2"/>
    </font>
    <font>
      <sz val="7.5"/>
      <color rgb="FF000000"/>
      <name val="Arial"/>
      <family val="2"/>
    </font>
    <font>
      <b/>
      <sz val="13"/>
      <color rgb="FF000000"/>
      <name val="Arial"/>
      <family val="2"/>
    </font>
    <font>
      <b/>
      <sz val="10"/>
      <color rgb="FF000000"/>
      <name val="Arial"/>
      <family val="2"/>
    </font>
    <font>
      <sz val="7.5"/>
      <color rgb="FF000000"/>
      <name val="Arial"/>
      <family val="2"/>
    </font>
    <font>
      <b/>
      <sz val="8.25"/>
      <color rgb="FF000000"/>
      <name val="Arial"/>
      <family val="2"/>
    </font>
    <font>
      <b/>
      <sz val="8"/>
      <color theme="1"/>
      <name val="Arial"/>
      <family val="2"/>
    </font>
    <font>
      <sz val="7"/>
      <color theme="1"/>
      <name val="Arial"/>
      <family val="2"/>
    </font>
    <font>
      <sz val="9"/>
      <color indexed="8"/>
      <name val="Cambria"/>
      <family val="1"/>
      <scheme val="major"/>
    </font>
    <font>
      <b/>
      <i/>
      <sz val="9"/>
      <color rgb="FF000000"/>
      <name val="Cambria"/>
      <family val="1"/>
      <scheme val="major"/>
    </font>
    <font>
      <sz val="9"/>
      <color theme="1"/>
      <name val="Cambria"/>
      <family val="1"/>
      <scheme val="major"/>
    </font>
    <font>
      <sz val="9"/>
      <color rgb="FF000000"/>
      <name val="Cambria"/>
      <family val="1"/>
      <scheme val="major"/>
    </font>
    <font>
      <sz val="9"/>
      <color indexed="8"/>
      <name val="Times New Roman"/>
      <family val="1"/>
    </font>
    <font>
      <sz val="12"/>
      <color theme="0"/>
      <name val="Arial"/>
      <family val="2"/>
    </font>
    <font>
      <b/>
      <sz val="12"/>
      <color theme="0"/>
      <name val="Arial"/>
      <family val="2"/>
    </font>
    <font>
      <sz val="11"/>
      <name val="Arial Narrow"/>
      <family val="2"/>
    </font>
    <font>
      <sz val="8"/>
      <color indexed="8"/>
      <name val="Arial"/>
      <family val="2"/>
    </font>
    <font>
      <b/>
      <sz val="8"/>
      <color indexed="8"/>
      <name val="Arial"/>
      <family val="2"/>
    </font>
    <font>
      <sz val="11"/>
      <name val="Arial"/>
      <family val="2"/>
    </font>
    <font>
      <sz val="10"/>
      <color theme="1"/>
      <name val="Arial Narrow"/>
      <family val="2"/>
    </font>
    <font>
      <b/>
      <sz val="10"/>
      <color theme="1"/>
      <name val="Arial Narrow"/>
      <family val="2"/>
    </font>
    <font>
      <b/>
      <i/>
      <sz val="10"/>
      <color theme="1"/>
      <name val="Arial Narrow"/>
      <family val="2"/>
    </font>
    <font>
      <b/>
      <i/>
      <sz val="10"/>
      <color theme="1"/>
      <name val="Arial"/>
      <family val="2"/>
    </font>
    <font>
      <sz val="6"/>
      <color theme="1"/>
      <name val="Arial"/>
      <family val="2"/>
    </font>
    <font>
      <b/>
      <sz val="10"/>
      <color rgb="FF000000"/>
      <name val="Arial Narrow"/>
      <family val="2"/>
    </font>
    <font>
      <sz val="10"/>
      <color rgb="FF000000"/>
      <name val="Arial Narrow"/>
      <family val="2"/>
    </font>
    <font>
      <sz val="8"/>
      <name val="Calibri"/>
      <family val="2"/>
      <scheme val="minor"/>
    </font>
    <font>
      <sz val="11"/>
      <color rgb="FFFF0000"/>
      <name val="Calibri"/>
      <family val="2"/>
      <scheme val="minor"/>
    </font>
    <font>
      <i/>
      <sz val="9"/>
      <color rgb="FF000000"/>
      <name val="Arial"/>
      <family val="2"/>
    </font>
    <font>
      <sz val="12"/>
      <color theme="1"/>
      <name val="Calibri"/>
      <family val="2"/>
      <scheme val="minor"/>
    </font>
    <font>
      <b/>
      <sz val="10"/>
      <color theme="0"/>
      <name val="Arial"/>
      <family val="2"/>
    </font>
    <font>
      <b/>
      <sz val="10"/>
      <name val="Century Gothic"/>
      <family val="2"/>
    </font>
    <font>
      <sz val="7"/>
      <name val="Calibri"/>
      <family val="2"/>
      <scheme val="minor"/>
    </font>
    <font>
      <sz val="7"/>
      <color theme="1"/>
      <name val="Calibri"/>
      <family val="2"/>
      <scheme val="minor"/>
    </font>
    <font>
      <sz val="7"/>
      <color rgb="FF000000"/>
      <name val="Calibri"/>
      <family val="2"/>
      <scheme val="minor"/>
    </font>
    <font>
      <sz val="11"/>
      <name val="Calibri"/>
      <family val="2"/>
    </font>
    <font>
      <sz val="11"/>
      <name val="Calibri"/>
      <family val="2"/>
      <scheme val="minor"/>
    </font>
    <font>
      <sz val="9"/>
      <color theme="1"/>
      <name val="Calibri"/>
      <family val="2"/>
      <scheme val="minor"/>
    </font>
  </fonts>
  <fills count="17">
    <fill>
      <patternFill patternType="none"/>
    </fill>
    <fill>
      <patternFill patternType="gray125"/>
    </fill>
    <fill>
      <patternFill patternType="solid">
        <fgColor rgb="FFFFC7CE"/>
      </patternFill>
    </fill>
    <fill>
      <patternFill patternType="solid">
        <fgColor rgb="FFFFFFCC"/>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BFBFBF"/>
        <bgColor indexed="64"/>
      </patternFill>
    </fill>
    <fill>
      <patternFill patternType="solid">
        <fgColor theme="0"/>
        <bgColor indexed="64"/>
      </patternFill>
    </fill>
    <fill>
      <patternFill patternType="solid">
        <fgColor indexed="9"/>
        <bgColor indexed="64"/>
      </patternFill>
    </fill>
    <fill>
      <patternFill patternType="solid">
        <fgColor indexed="9"/>
        <bgColor indexed="9"/>
      </patternFill>
    </fill>
    <fill>
      <patternFill patternType="solid">
        <fgColor rgb="FFFFFFFF"/>
      </patternFill>
    </fill>
    <fill>
      <patternFill patternType="solid">
        <fgColor rgb="FFD3D3D3"/>
      </patternFill>
    </fill>
    <fill>
      <patternFill patternType="solid">
        <fgColor rgb="FF00B0F0"/>
        <bgColor indexed="64"/>
      </patternFill>
    </fill>
    <fill>
      <patternFill patternType="solid">
        <fgColor rgb="FFD9D9D9"/>
        <bgColor indexed="64"/>
      </patternFill>
    </fill>
    <fill>
      <patternFill patternType="lightGray">
        <bgColor theme="0"/>
      </patternFill>
    </fill>
  </fills>
  <borders count="10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double">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rgb="FF000000"/>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medium">
        <color indexed="64"/>
      </top>
      <bottom/>
      <diagonal/>
    </border>
  </borders>
  <cellStyleXfs count="620">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12" fillId="0" borderId="0" applyNumberFormat="0" applyFill="0" applyBorder="0" applyAlignment="0" applyProtection="0"/>
    <xf numFmtId="0" fontId="2" fillId="2" borderId="0" applyNumberFormat="0" applyBorder="0" applyAlignment="0" applyProtection="0"/>
    <xf numFmtId="43" fontId="3" fillId="0" borderId="0" applyFont="0" applyFill="0" applyBorder="0" applyAlignment="0" applyProtection="0"/>
    <xf numFmtId="43"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14" fillId="0" borderId="0" applyNumberFormat="0" applyFont="0" applyFill="0" applyBorder="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165"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6" fillId="0" borderId="0"/>
    <xf numFmtId="0" fontId="3" fillId="0" borderId="0"/>
    <xf numFmtId="0" fontId="3" fillId="0" borderId="0"/>
    <xf numFmtId="0" fontId="15"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15" fillId="0" borderId="0"/>
    <xf numFmtId="0" fontId="3" fillId="0" borderId="0"/>
    <xf numFmtId="9" fontId="1" fillId="0" borderId="0" applyFont="0" applyFill="0" applyBorder="0" applyAlignment="0" applyProtection="0"/>
    <xf numFmtId="41" fontId="1" fillId="0" borderId="0" applyFont="0" applyFill="0" applyBorder="0" applyAlignment="0" applyProtection="0"/>
    <xf numFmtId="0" fontId="62"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2"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3" fillId="0" borderId="0"/>
    <xf numFmtId="0" fontId="1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180">
    <xf numFmtId="0" fontId="0" fillId="0" borderId="0" xfId="0"/>
    <xf numFmtId="0" fontId="4" fillId="0" borderId="0" xfId="2" applyFont="1"/>
    <xf numFmtId="0" fontId="4" fillId="0" borderId="0" xfId="2" applyFont="1" applyAlignment="1">
      <alignment horizontal="center"/>
    </xf>
    <xf numFmtId="43" fontId="4" fillId="0" borderId="0" xfId="3" applyFont="1" applyFill="1"/>
    <xf numFmtId="0" fontId="3" fillId="0" borderId="0" xfId="2" applyAlignment="1">
      <alignment horizontal="center"/>
    </xf>
    <xf numFmtId="0" fontId="4" fillId="0" borderId="0" xfId="2" applyFont="1" applyAlignment="1">
      <alignment horizontal="right"/>
    </xf>
    <xf numFmtId="0" fontId="3" fillId="0" borderId="0" xfId="2"/>
    <xf numFmtId="0" fontId="6" fillId="0" borderId="0" xfId="2" applyFont="1" applyAlignment="1">
      <alignment horizontal="right"/>
    </xf>
    <xf numFmtId="0" fontId="7" fillId="0" borderId="0" xfId="2" applyFont="1"/>
    <xf numFmtId="43" fontId="4" fillId="0" borderId="0" xfId="3" applyFont="1" applyFill="1" applyBorder="1"/>
    <xf numFmtId="0" fontId="8" fillId="0" borderId="0" xfId="2" applyFont="1"/>
    <xf numFmtId="43" fontId="3" fillId="0" borderId="0" xfId="3" applyFont="1" applyFill="1" applyBorder="1"/>
    <xf numFmtId="0" fontId="9" fillId="0" borderId="0" xfId="2" applyFont="1"/>
    <xf numFmtId="43" fontId="3" fillId="0" borderId="2" xfId="2" applyNumberFormat="1" applyBorder="1" applyAlignment="1">
      <alignment horizontal="center"/>
    </xf>
    <xf numFmtId="0" fontId="7" fillId="4" borderId="0" xfId="2" applyFont="1" applyFill="1"/>
    <xf numFmtId="43" fontId="4" fillId="0" borderId="2" xfId="3" applyFont="1" applyFill="1" applyBorder="1"/>
    <xf numFmtId="43" fontId="10" fillId="0" borderId="0" xfId="3" applyFont="1" applyFill="1" applyBorder="1"/>
    <xf numFmtId="43" fontId="3" fillId="0" borderId="0" xfId="3" applyFont="1" applyFill="1" applyBorder="1" applyAlignment="1">
      <alignment horizontal="left"/>
    </xf>
    <xf numFmtId="0" fontId="11" fillId="0" borderId="0" xfId="2" applyFont="1" applyAlignment="1">
      <alignment horizontal="center"/>
    </xf>
    <xf numFmtId="43" fontId="3" fillId="0" borderId="0" xfId="3" applyFont="1" applyBorder="1"/>
    <xf numFmtId="43" fontId="3" fillId="0" borderId="0" xfId="3" applyFont="1"/>
    <xf numFmtId="0" fontId="4" fillId="5" borderId="0" xfId="2" applyFont="1" applyFill="1" applyAlignment="1">
      <alignment horizontal="center"/>
    </xf>
    <xf numFmtId="43" fontId="3" fillId="0" borderId="0" xfId="2" applyNumberFormat="1"/>
    <xf numFmtId="0" fontId="6" fillId="0" borderId="0" xfId="2" applyFont="1"/>
    <xf numFmtId="0" fontId="8" fillId="0" borderId="0" xfId="2" applyFont="1" applyAlignment="1">
      <alignment vertical="center"/>
    </xf>
    <xf numFmtId="0" fontId="3" fillId="0" borderId="0" xfId="124"/>
    <xf numFmtId="0" fontId="3" fillId="0" borderId="0" xfId="124" applyAlignment="1">
      <alignment horizontal="right"/>
    </xf>
    <xf numFmtId="0" fontId="4" fillId="0" borderId="0" xfId="124" applyFont="1" applyAlignment="1">
      <alignment horizontal="center"/>
    </xf>
    <xf numFmtId="0" fontId="4" fillId="0" borderId="0" xfId="124" applyFont="1"/>
    <xf numFmtId="0" fontId="4" fillId="0" borderId="0" xfId="124" applyFont="1" applyAlignment="1">
      <alignment horizontal="left" indent="2"/>
    </xf>
    <xf numFmtId="43" fontId="3" fillId="0" borderId="0" xfId="1" applyFont="1"/>
    <xf numFmtId="43" fontId="3" fillId="0" borderId="0" xfId="1" applyFont="1" applyFill="1"/>
    <xf numFmtId="0" fontId="7" fillId="6" borderId="0" xfId="124" applyFont="1" applyFill="1"/>
    <xf numFmtId="0" fontId="7" fillId="0" borderId="0" xfId="124" applyFont="1"/>
    <xf numFmtId="0" fontId="3" fillId="0" borderId="0" xfId="124" applyAlignment="1">
      <alignment horizontal="justify"/>
    </xf>
    <xf numFmtId="0" fontId="19" fillId="0" borderId="0" xfId="2" applyFont="1" applyAlignment="1">
      <alignment horizontal="justify" wrapText="1"/>
    </xf>
    <xf numFmtId="43" fontId="3" fillId="0" borderId="0" xfId="1" applyFont="1" applyAlignment="1">
      <alignment horizontal="justify"/>
    </xf>
    <xf numFmtId="0" fontId="20" fillId="0" borderId="0" xfId="0" applyFont="1" applyAlignment="1">
      <alignment horizontal="justify" wrapText="1"/>
    </xf>
    <xf numFmtId="0" fontId="21" fillId="0" borderId="0" xfId="0" applyFont="1" applyAlignment="1">
      <alignment horizontal="left" vertical="top" readingOrder="1"/>
    </xf>
    <xf numFmtId="0" fontId="17" fillId="0" borderId="0" xfId="2" applyFont="1" applyAlignment="1">
      <alignment vertical="center"/>
    </xf>
    <xf numFmtId="0" fontId="23" fillId="0" borderId="0" xfId="2" applyFont="1" applyAlignment="1">
      <alignment vertical="center"/>
    </xf>
    <xf numFmtId="0" fontId="23" fillId="0" borderId="0" xfId="2" applyFont="1" applyAlignment="1">
      <alignment horizontal="center" vertical="center"/>
    </xf>
    <xf numFmtId="0" fontId="17" fillId="0" borderId="0" xfId="2" applyFont="1" applyAlignment="1">
      <alignment wrapText="1"/>
    </xf>
    <xf numFmtId="43" fontId="24" fillId="0" borderId="0" xfId="2" applyNumberFormat="1" applyFont="1" applyAlignment="1">
      <alignment horizontal="left" vertical="center" wrapText="1"/>
    </xf>
    <xf numFmtId="0" fontId="24" fillId="0" borderId="0" xfId="2" applyFont="1" applyAlignment="1">
      <alignment horizontal="left" vertical="center"/>
    </xf>
    <xf numFmtId="43" fontId="25" fillId="0" borderId="0" xfId="3" applyFont="1" applyFill="1" applyBorder="1" applyAlignment="1">
      <alignment horizontal="left" vertical="center" wrapText="1"/>
    </xf>
    <xf numFmtId="0" fontId="25" fillId="0" borderId="0" xfId="2" applyFont="1" applyAlignment="1">
      <alignment horizontal="left" vertical="center"/>
    </xf>
    <xf numFmtId="0" fontId="3" fillId="0" borderId="6" xfId="2" applyBorder="1" applyAlignment="1">
      <alignment vertical="center"/>
    </xf>
    <xf numFmtId="0" fontId="3" fillId="0" borderId="0" xfId="2" applyAlignment="1">
      <alignment vertical="center"/>
    </xf>
    <xf numFmtId="0" fontId="3" fillId="0" borderId="7" xfId="2" applyBorder="1"/>
    <xf numFmtId="0" fontId="3" fillId="0" borderId="0" xfId="2" applyAlignment="1">
      <alignment vertical="top"/>
    </xf>
    <xf numFmtId="0" fontId="11" fillId="0" borderId="0" xfId="2" applyFont="1" applyAlignment="1">
      <alignment horizontal="center" vertical="top" wrapText="1"/>
    </xf>
    <xf numFmtId="0" fontId="6" fillId="0" borderId="0" xfId="2" applyFont="1" applyAlignment="1">
      <alignment horizontal="left"/>
    </xf>
    <xf numFmtId="0" fontId="4" fillId="4" borderId="4" xfId="2" applyFont="1" applyFill="1" applyBorder="1" applyAlignment="1">
      <alignment horizontal="center" vertical="center" wrapText="1"/>
    </xf>
    <xf numFmtId="0" fontId="4" fillId="4" borderId="4" xfId="2" quotePrefix="1" applyFont="1" applyFill="1" applyBorder="1" applyAlignment="1">
      <alignment horizontal="center" vertical="center" wrapText="1"/>
    </xf>
    <xf numFmtId="0" fontId="3" fillId="0" borderId="4" xfId="2" applyBorder="1" applyAlignment="1">
      <alignment horizontal="left"/>
    </xf>
    <xf numFmtId="43" fontId="3" fillId="0" borderId="4" xfId="3" applyFont="1" applyBorder="1" applyAlignment="1">
      <alignment horizontal="center"/>
    </xf>
    <xf numFmtId="0" fontId="3" fillId="0" borderId="4" xfId="2" applyBorder="1" applyAlignment="1">
      <alignment horizontal="left" wrapText="1"/>
    </xf>
    <xf numFmtId="43" fontId="4" fillId="0" borderId="4" xfId="3" applyFont="1" applyBorder="1" applyAlignment="1">
      <alignment horizontal="center"/>
    </xf>
    <xf numFmtId="0" fontId="4" fillId="0" borderId="4" xfId="2" applyFont="1" applyBorder="1" applyAlignment="1">
      <alignment horizontal="center" wrapText="1"/>
    </xf>
    <xf numFmtId="43" fontId="4" fillId="0" borderId="4" xfId="3" applyFont="1" applyFill="1" applyBorder="1" applyAlignment="1">
      <alignment horizontal="center"/>
    </xf>
    <xf numFmtId="0" fontId="4" fillId="4" borderId="7" xfId="2" applyFont="1" applyFill="1" applyBorder="1" applyAlignment="1">
      <alignment horizontal="center" vertical="center" wrapText="1"/>
    </xf>
    <xf numFmtId="0" fontId="4" fillId="4" borderId="7" xfId="2" quotePrefix="1" applyFont="1" applyFill="1" applyBorder="1" applyAlignment="1">
      <alignment horizontal="center" vertical="center" wrapText="1"/>
    </xf>
    <xf numFmtId="0" fontId="4" fillId="0" borderId="7" xfId="2" applyFont="1" applyBorder="1" applyAlignment="1">
      <alignment horizontal="left" vertical="center" wrapText="1"/>
    </xf>
    <xf numFmtId="0" fontId="4" fillId="0" borderId="7" xfId="2" applyFont="1" applyBorder="1" applyAlignment="1">
      <alignment vertical="center" wrapText="1"/>
    </xf>
    <xf numFmtId="0" fontId="4" fillId="0" borderId="7" xfId="2" applyFont="1" applyBorder="1" applyAlignment="1">
      <alignment vertical="center"/>
    </xf>
    <xf numFmtId="0" fontId="4" fillId="0" borderId="7" xfId="2" applyFont="1" applyBorder="1" applyAlignment="1">
      <alignment horizontal="center" vertical="center"/>
    </xf>
    <xf numFmtId="0" fontId="3" fillId="0" borderId="4" xfId="2" applyBorder="1" applyAlignment="1">
      <alignment horizontal="left" indent="2"/>
    </xf>
    <xf numFmtId="43" fontId="3" fillId="0" borderId="4" xfId="1" applyFont="1" applyBorder="1"/>
    <xf numFmtId="43" fontId="8" fillId="0" borderId="0" xfId="2" applyNumberFormat="1" applyFont="1"/>
    <xf numFmtId="0" fontId="3" fillId="0" borderId="4" xfId="2" applyBorder="1" applyAlignment="1">
      <alignment horizontal="left" wrapText="1" indent="2"/>
    </xf>
    <xf numFmtId="0" fontId="4" fillId="0" borderId="4" xfId="2" applyFont="1" applyBorder="1" applyAlignment="1">
      <alignment horizontal="left"/>
    </xf>
    <xf numFmtId="0" fontId="4" fillId="0" borderId="4" xfId="2" applyFont="1" applyBorder="1" applyAlignment="1">
      <alignment horizontal="center"/>
    </xf>
    <xf numFmtId="43" fontId="4" fillId="0" borderId="4" xfId="1" applyFont="1" applyFill="1" applyBorder="1" applyAlignment="1">
      <alignment horizontal="center"/>
    </xf>
    <xf numFmtId="0" fontId="4" fillId="0" borderId="0" xfId="2" applyFont="1" applyAlignment="1">
      <alignment horizontal="left"/>
    </xf>
    <xf numFmtId="0" fontId="3" fillId="0" borderId="0" xfId="125"/>
    <xf numFmtId="0" fontId="8" fillId="0" borderId="0" xfId="125" applyFont="1"/>
    <xf numFmtId="0" fontId="27" fillId="0" borderId="0" xfId="125" applyFont="1"/>
    <xf numFmtId="164" fontId="27" fillId="0" borderId="0" xfId="9" applyFont="1"/>
    <xf numFmtId="164" fontId="27" fillId="0" borderId="0" xfId="9" applyFont="1" applyAlignment="1">
      <alignment horizontal="center"/>
    </xf>
    <xf numFmtId="0" fontId="24" fillId="0" borderId="0" xfId="125" applyFont="1"/>
    <xf numFmtId="0" fontId="3" fillId="0" borderId="0" xfId="125" applyAlignment="1">
      <alignment vertical="center"/>
    </xf>
    <xf numFmtId="164" fontId="4" fillId="4" borderId="19" xfId="9" applyFont="1" applyFill="1" applyBorder="1" applyAlignment="1">
      <alignment horizontal="center" vertical="center" wrapText="1"/>
    </xf>
    <xf numFmtId="1" fontId="6" fillId="4" borderId="22" xfId="9" applyNumberFormat="1" applyFont="1" applyFill="1" applyBorder="1" applyAlignment="1">
      <alignment horizontal="center" vertical="center" wrapText="1"/>
    </xf>
    <xf numFmtId="0" fontId="24" fillId="0" borderId="7" xfId="125" applyFont="1" applyBorder="1" applyAlignment="1">
      <alignment horizontal="left" vertical="center"/>
    </xf>
    <xf numFmtId="0" fontId="4" fillId="0" borderId="7" xfId="125" applyFont="1" applyBorder="1" applyAlignment="1">
      <alignment vertical="center"/>
    </xf>
    <xf numFmtId="0" fontId="4" fillId="0" borderId="0" xfId="125" applyFont="1"/>
    <xf numFmtId="0" fontId="25" fillId="0" borderId="7" xfId="125" applyFont="1" applyBorder="1" applyAlignment="1">
      <alignment horizontal="left" vertical="center" indent="1"/>
    </xf>
    <xf numFmtId="0" fontId="3" fillId="0" borderId="7" xfId="125" applyBorder="1" applyAlignment="1">
      <alignment horizontal="left" vertical="center" indent="1"/>
    </xf>
    <xf numFmtId="0" fontId="24" fillId="0" borderId="4" xfId="125" applyFont="1" applyBorder="1" applyAlignment="1">
      <alignment horizontal="left" vertical="center"/>
    </xf>
    <xf numFmtId="0" fontId="4" fillId="0" borderId="4" xfId="125" applyFont="1" applyBorder="1" applyAlignment="1">
      <alignment horizontal="left" vertical="center"/>
    </xf>
    <xf numFmtId="0" fontId="29" fillId="0" borderId="0" xfId="0" applyFont="1" applyAlignment="1">
      <alignment horizontal="center" vertical="center" wrapText="1"/>
    </xf>
    <xf numFmtId="0" fontId="20" fillId="7" borderId="4" xfId="0" applyFont="1" applyFill="1" applyBorder="1" applyAlignment="1">
      <alignment horizontal="center" vertical="center"/>
    </xf>
    <xf numFmtId="0" fontId="30" fillId="0" borderId="6" xfId="0" applyFont="1" applyBorder="1" applyAlignment="1">
      <alignment vertical="center"/>
    </xf>
    <xf numFmtId="0" fontId="32" fillId="0" borderId="6" xfId="0" applyFont="1" applyBorder="1" applyAlignment="1">
      <alignment vertical="center" wrapText="1"/>
    </xf>
    <xf numFmtId="0" fontId="33" fillId="0" borderId="6" xfId="0" applyFont="1" applyBorder="1" applyAlignment="1">
      <alignment vertical="center" wrapText="1"/>
    </xf>
    <xf numFmtId="0" fontId="33" fillId="0" borderId="6" xfId="0" applyFont="1" applyBorder="1" applyAlignment="1">
      <alignment horizontal="justify" vertical="center" wrapText="1"/>
    </xf>
    <xf numFmtId="0" fontId="34" fillId="0" borderId="6" xfId="0" applyFont="1" applyBorder="1" applyAlignment="1">
      <alignment horizontal="justify" vertical="center" wrapText="1"/>
    </xf>
    <xf numFmtId="0" fontId="30" fillId="0" borderId="7" xfId="0" applyFont="1" applyBorder="1" applyAlignment="1">
      <alignment vertical="center"/>
    </xf>
    <xf numFmtId="0" fontId="31" fillId="0" borderId="7" xfId="0" applyFont="1" applyBorder="1" applyAlignment="1">
      <alignment vertical="center" wrapText="1"/>
    </xf>
    <xf numFmtId="0" fontId="31" fillId="0" borderId="7" xfId="0" applyFont="1" applyBorder="1" applyAlignment="1">
      <alignment horizontal="justify" vertical="center" wrapText="1"/>
    </xf>
    <xf numFmtId="0" fontId="32" fillId="0" borderId="7" xfId="0" applyFont="1" applyBorder="1" applyAlignment="1">
      <alignment vertical="center" wrapText="1"/>
    </xf>
    <xf numFmtId="0" fontId="30" fillId="0" borderId="0" xfId="0" applyFont="1" applyAlignment="1">
      <alignment vertical="center"/>
    </xf>
    <xf numFmtId="0" fontId="30" fillId="0" borderId="32" xfId="0" applyFont="1" applyBorder="1" applyAlignment="1">
      <alignment vertical="center"/>
    </xf>
    <xf numFmtId="0" fontId="30" fillId="0" borderId="33" xfId="0" applyFont="1" applyBorder="1" applyAlignment="1">
      <alignment vertical="center"/>
    </xf>
    <xf numFmtId="0" fontId="30" fillId="0" borderId="2" xfId="0" applyFont="1" applyBorder="1" applyAlignment="1">
      <alignment vertical="center"/>
    </xf>
    <xf numFmtId="0" fontId="30" fillId="0" borderId="34" xfId="0" applyFont="1" applyBorder="1" applyAlignment="1">
      <alignment vertical="center"/>
    </xf>
    <xf numFmtId="0" fontId="20" fillId="7" borderId="4" xfId="0" applyFont="1" applyFill="1" applyBorder="1" applyAlignment="1">
      <alignment horizontal="center" vertical="center" wrapText="1"/>
    </xf>
    <xf numFmtId="0" fontId="36" fillId="0" borderId="0" xfId="140" applyFont="1"/>
    <xf numFmtId="0" fontId="37" fillId="0" borderId="0" xfId="140" applyFont="1"/>
    <xf numFmtId="0" fontId="40" fillId="4" borderId="41" xfId="140" applyFont="1" applyFill="1" applyBorder="1" applyAlignment="1">
      <alignment horizontal="center" vertical="center"/>
    </xf>
    <xf numFmtId="0" fontId="40" fillId="4" borderId="42" xfId="140" applyFont="1" applyFill="1" applyBorder="1" applyAlignment="1">
      <alignment horizontal="center" vertical="center"/>
    </xf>
    <xf numFmtId="0" fontId="39" fillId="0" borderId="0" xfId="140" applyFont="1"/>
    <xf numFmtId="0" fontId="20" fillId="8" borderId="4" xfId="0" applyFont="1" applyFill="1" applyBorder="1" applyAlignment="1">
      <alignment horizontal="center" vertical="center"/>
    </xf>
    <xf numFmtId="0" fontId="35" fillId="0" borderId="7" xfId="0" applyFont="1" applyBorder="1" applyAlignment="1">
      <alignment vertical="center"/>
    </xf>
    <xf numFmtId="0" fontId="42" fillId="0" borderId="0" xfId="0" applyFont="1"/>
    <xf numFmtId="0" fontId="37" fillId="0" borderId="0" xfId="0" applyFont="1"/>
    <xf numFmtId="0" fontId="43" fillId="0" borderId="0" xfId="0" applyFont="1"/>
    <xf numFmtId="0" fontId="36" fillId="0" borderId="0" xfId="0" applyFont="1" applyAlignment="1">
      <alignment horizontal="left"/>
    </xf>
    <xf numFmtId="0" fontId="36" fillId="0" borderId="0" xfId="0" applyFont="1"/>
    <xf numFmtId="0" fontId="38" fillId="0" borderId="0" xfId="0" applyFont="1" applyAlignment="1">
      <alignment horizontal="left"/>
    </xf>
    <xf numFmtId="0" fontId="38" fillId="0" borderId="0" xfId="0" applyFont="1"/>
    <xf numFmtId="0" fontId="39" fillId="0" borderId="0" xfId="0" applyFont="1" applyAlignment="1">
      <alignment horizontal="left" vertical="center"/>
    </xf>
    <xf numFmtId="0" fontId="18" fillId="0" borderId="0" xfId="0" applyFont="1" applyAlignment="1">
      <alignment horizontal="left"/>
    </xf>
    <xf numFmtId="0" fontId="18" fillId="0" borderId="0" xfId="0" applyFont="1"/>
    <xf numFmtId="0" fontId="36" fillId="0" borderId="0" xfId="0" applyFont="1" applyAlignment="1">
      <alignment horizontal="left" vertical="center"/>
    </xf>
    <xf numFmtId="0" fontId="36" fillId="0" borderId="0" xfId="0" applyFont="1" applyAlignment="1">
      <alignment horizontal="left" vertical="top"/>
    </xf>
    <xf numFmtId="0" fontId="36" fillId="0" borderId="0" xfId="0" applyFont="1" applyAlignment="1">
      <alignment vertical="center" wrapText="1"/>
    </xf>
    <xf numFmtId="0" fontId="39" fillId="0" borderId="0" xfId="0" applyFont="1" applyAlignment="1">
      <alignment horizontal="left" vertical="top"/>
    </xf>
    <xf numFmtId="0" fontId="39" fillId="0" borderId="0" xfId="0" applyFont="1" applyAlignment="1">
      <alignment vertical="center" wrapText="1"/>
    </xf>
    <xf numFmtId="0" fontId="37" fillId="0" borderId="0" xfId="0" applyFont="1" applyAlignment="1">
      <alignment horizontal="left"/>
    </xf>
    <xf numFmtId="0" fontId="3" fillId="0" borderId="0" xfId="179"/>
    <xf numFmtId="0" fontId="44" fillId="0" borderId="0" xfId="179" applyFont="1" applyAlignment="1">
      <alignment horizontal="center" vertical="center"/>
    </xf>
    <xf numFmtId="0" fontId="45" fillId="0" borderId="0" xfId="179" applyFont="1" applyAlignment="1">
      <alignment horizontal="center" vertical="center"/>
    </xf>
    <xf numFmtId="0" fontId="3" fillId="0" borderId="0" xfId="179" applyAlignment="1">
      <alignment vertical="center"/>
    </xf>
    <xf numFmtId="0" fontId="3" fillId="0" borderId="26" xfId="179" applyBorder="1"/>
    <xf numFmtId="0" fontId="8" fillId="0" borderId="52" xfId="179" applyFont="1" applyBorder="1" applyAlignment="1">
      <alignment horizontal="left" vertical="center" wrapText="1"/>
    </xf>
    <xf numFmtId="0" fontId="3" fillId="0" borderId="27" xfId="179" applyBorder="1"/>
    <xf numFmtId="0" fontId="8" fillId="0" borderId="28" xfId="179" applyFont="1" applyBorder="1" applyAlignment="1">
      <alignment horizontal="left" vertical="center" wrapText="1"/>
    </xf>
    <xf numFmtId="9" fontId="8" fillId="9" borderId="60" xfId="179" applyNumberFormat="1" applyFont="1" applyFill="1" applyBorder="1" applyAlignment="1">
      <alignment horizontal="center" vertical="center"/>
    </xf>
    <xf numFmtId="0" fontId="8" fillId="0" borderId="62" xfId="179" applyFont="1" applyBorder="1" applyAlignment="1">
      <alignment horizontal="left" vertical="center" wrapText="1"/>
    </xf>
    <xf numFmtId="166" fontId="8" fillId="0" borderId="62" xfId="179" applyNumberFormat="1" applyFont="1" applyBorder="1" applyAlignment="1">
      <alignment horizontal="center" vertical="center"/>
    </xf>
    <xf numFmtId="0" fontId="3" fillId="0" borderId="29" xfId="179" applyBorder="1"/>
    <xf numFmtId="0" fontId="8" fillId="0" borderId="57" xfId="179" applyFont="1" applyBorder="1" applyAlignment="1">
      <alignment horizontal="center" vertical="center" wrapText="1"/>
    </xf>
    <xf numFmtId="0" fontId="8" fillId="0" borderId="25" xfId="179" applyFont="1" applyBorder="1" applyAlignment="1">
      <alignment horizontal="center" vertical="center" wrapText="1"/>
    </xf>
    <xf numFmtId="166" fontId="8" fillId="0" borderId="63" xfId="179" applyNumberFormat="1" applyFont="1" applyBorder="1" applyAlignment="1">
      <alignment horizontal="center" vertical="center"/>
    </xf>
    <xf numFmtId="10" fontId="8" fillId="0" borderId="25" xfId="179" applyNumberFormat="1" applyFont="1" applyBorder="1" applyAlignment="1">
      <alignment horizontal="center" vertical="center"/>
    </xf>
    <xf numFmtId="0" fontId="8" fillId="0" borderId="0" xfId="179" applyFont="1" applyAlignment="1">
      <alignment horizontal="center" vertical="center" wrapText="1"/>
    </xf>
    <xf numFmtId="166" fontId="6" fillId="0" borderId="29" xfId="179" applyNumberFormat="1" applyFont="1" applyBorder="1"/>
    <xf numFmtId="166" fontId="6" fillId="0" borderId="30" xfId="179" applyNumberFormat="1" applyFont="1" applyBorder="1"/>
    <xf numFmtId="10" fontId="3" fillId="0" borderId="0" xfId="179" applyNumberFormat="1" applyAlignment="1">
      <alignment horizontal="center" vertical="center"/>
    </xf>
    <xf numFmtId="0" fontId="45" fillId="0" borderId="0" xfId="179" applyFont="1" applyAlignment="1">
      <alignment vertical="center"/>
    </xf>
    <xf numFmtId="0" fontId="45" fillId="0" borderId="0" xfId="179" applyFont="1" applyAlignment="1">
      <alignment horizontal="left" vertical="center"/>
    </xf>
    <xf numFmtId="0" fontId="44" fillId="0" borderId="0" xfId="179" applyFont="1" applyAlignment="1">
      <alignment vertical="center"/>
    </xf>
    <xf numFmtId="0" fontId="44" fillId="0" borderId="0" xfId="179" applyFont="1"/>
    <xf numFmtId="0" fontId="6" fillId="4" borderId="6" xfId="2" applyFont="1" applyFill="1" applyBorder="1" applyAlignment="1">
      <alignment horizontal="center" vertical="center" wrapText="1"/>
    </xf>
    <xf numFmtId="4" fontId="4" fillId="0" borderId="0" xfId="3" applyNumberFormat="1" applyFont="1" applyFill="1" applyBorder="1"/>
    <xf numFmtId="4" fontId="3" fillId="0" borderId="0" xfId="2" applyNumberFormat="1" applyAlignment="1">
      <alignment horizontal="right"/>
    </xf>
    <xf numFmtId="4" fontId="3" fillId="0" borderId="0" xfId="2" applyNumberFormat="1" applyAlignment="1">
      <alignment horizontal="center"/>
    </xf>
    <xf numFmtId="15" fontId="4" fillId="0" borderId="0" xfId="3" applyNumberFormat="1" applyFont="1" applyFill="1" applyAlignment="1">
      <alignment horizontal="center"/>
    </xf>
    <xf numFmtId="4" fontId="11" fillId="0" borderId="0" xfId="2" applyNumberFormat="1" applyFont="1" applyAlignment="1">
      <alignment horizontal="right"/>
    </xf>
    <xf numFmtId="4" fontId="3" fillId="0" borderId="6" xfId="2" applyNumberFormat="1" applyBorder="1" applyAlignment="1">
      <alignment vertical="center"/>
    </xf>
    <xf numFmtId="4" fontId="25" fillId="0" borderId="6" xfId="3" applyNumberFormat="1" applyFont="1" applyFill="1" applyBorder="1" applyAlignment="1">
      <alignment horizontal="right" vertical="center" wrapText="1"/>
    </xf>
    <xf numFmtId="4" fontId="3" fillId="0" borderId="6" xfId="2" applyNumberFormat="1" applyBorder="1" applyAlignment="1">
      <alignment horizontal="right" vertical="center"/>
    </xf>
    <xf numFmtId="0" fontId="4" fillId="0" borderId="46" xfId="2" applyFont="1" applyBorder="1" applyAlignment="1">
      <alignment vertical="center"/>
    </xf>
    <xf numFmtId="0" fontId="7" fillId="0" borderId="31" xfId="2" applyFont="1" applyBorder="1" applyAlignment="1">
      <alignment vertical="center"/>
    </xf>
    <xf numFmtId="0" fontId="3" fillId="0" borderId="31" xfId="2" applyBorder="1" applyAlignment="1">
      <alignment vertical="center"/>
    </xf>
    <xf numFmtId="0" fontId="3" fillId="0" borderId="31" xfId="2" applyBorder="1" applyAlignment="1">
      <alignment vertical="center" wrapText="1"/>
    </xf>
    <xf numFmtId="0" fontId="3" fillId="0" borderId="31" xfId="2" applyBorder="1" applyAlignment="1">
      <alignment vertical="top" wrapText="1"/>
    </xf>
    <xf numFmtId="0" fontId="3" fillId="0" borderId="31" xfId="2" applyBorder="1" applyAlignment="1">
      <alignment vertical="top"/>
    </xf>
    <xf numFmtId="0" fontId="4" fillId="0" borderId="31" xfId="2" applyFont="1" applyBorder="1" applyAlignment="1">
      <alignment vertical="top"/>
    </xf>
    <xf numFmtId="0" fontId="7" fillId="0" borderId="31" xfId="2" applyFont="1" applyBorder="1" applyAlignment="1">
      <alignment vertical="top"/>
    </xf>
    <xf numFmtId="0" fontId="3" fillId="0" borderId="31" xfId="2" applyBorder="1" applyAlignment="1">
      <alignment horizontal="justify" vertical="top"/>
    </xf>
    <xf numFmtId="0" fontId="3" fillId="0" borderId="33" xfId="2" applyBorder="1" applyAlignment="1">
      <alignment vertical="top"/>
    </xf>
    <xf numFmtId="4" fontId="25" fillId="0" borderId="0" xfId="3" applyNumberFormat="1" applyFont="1" applyFill="1" applyBorder="1" applyAlignment="1">
      <alignment horizontal="right" vertical="center" wrapText="1"/>
    </xf>
    <xf numFmtId="4" fontId="3" fillId="0" borderId="0" xfId="2" applyNumberFormat="1" applyAlignment="1">
      <alignment horizontal="right" vertical="center"/>
    </xf>
    <xf numFmtId="43" fontId="24" fillId="0" borderId="32" xfId="2" applyNumberFormat="1" applyFont="1" applyBorder="1" applyAlignment="1">
      <alignment horizontal="left" vertical="center" wrapText="1"/>
    </xf>
    <xf numFmtId="4" fontId="3" fillId="0" borderId="31" xfId="2" applyNumberFormat="1" applyBorder="1" applyAlignment="1">
      <alignment vertical="center"/>
    </xf>
    <xf numFmtId="0" fontId="3" fillId="0" borderId="33" xfId="2" applyBorder="1"/>
    <xf numFmtId="0" fontId="3" fillId="0" borderId="2" xfId="2" applyBorder="1"/>
    <xf numFmtId="0" fontId="3" fillId="0" borderId="34" xfId="2" applyBorder="1"/>
    <xf numFmtId="43" fontId="3" fillId="0" borderId="4" xfId="175" applyNumberFormat="1" applyFont="1" applyBorder="1" applyAlignment="1">
      <alignment horizontal="center"/>
    </xf>
    <xf numFmtId="43" fontId="3" fillId="0" borderId="4" xfId="2" applyNumberFormat="1" applyBorder="1"/>
    <xf numFmtId="4" fontId="3" fillId="0" borderId="4" xfId="2" applyNumberFormat="1" applyBorder="1" applyAlignment="1">
      <alignment horizontal="right"/>
    </xf>
    <xf numFmtId="4" fontId="3" fillId="0" borderId="4" xfId="1" applyNumberFormat="1" applyFont="1" applyBorder="1" applyAlignment="1">
      <alignment horizontal="right"/>
    </xf>
    <xf numFmtId="4" fontId="3" fillId="0" borderId="4" xfId="3" applyNumberFormat="1" applyFont="1" applyBorder="1" applyAlignment="1">
      <alignment horizontal="right"/>
    </xf>
    <xf numFmtId="4" fontId="4" fillId="0" borderId="4" xfId="3" applyNumberFormat="1" applyFont="1" applyBorder="1" applyAlignment="1">
      <alignment horizontal="right"/>
    </xf>
    <xf numFmtId="43" fontId="28" fillId="0" borderId="7" xfId="3" applyFont="1" applyBorder="1"/>
    <xf numFmtId="43" fontId="28" fillId="0" borderId="4" xfId="3" applyFont="1" applyBorder="1"/>
    <xf numFmtId="43" fontId="27" fillId="0" borderId="7" xfId="3" applyFont="1" applyBorder="1"/>
    <xf numFmtId="43" fontId="27" fillId="0" borderId="4" xfId="3" applyFont="1" applyBorder="1"/>
    <xf numFmtId="0" fontId="33" fillId="0" borderId="7" xfId="0" applyFont="1" applyBorder="1" applyAlignment="1">
      <alignment horizontal="justify" vertical="center" wrapText="1"/>
    </xf>
    <xf numFmtId="43" fontId="46" fillId="0" borderId="7" xfId="0" applyNumberFormat="1" applyFont="1" applyBorder="1" applyAlignment="1">
      <alignment horizontal="justify" vertical="center" wrapText="1"/>
    </xf>
    <xf numFmtId="43" fontId="0" fillId="0" borderId="0" xfId="0" applyNumberFormat="1"/>
    <xf numFmtId="0" fontId="25" fillId="10" borderId="0" xfId="0" applyFont="1" applyFill="1" applyAlignment="1">
      <alignment vertical="top"/>
    </xf>
    <xf numFmtId="0" fontId="47" fillId="0" borderId="0" xfId="0" applyFont="1"/>
    <xf numFmtId="0" fontId="25" fillId="0" borderId="0" xfId="2" applyFont="1"/>
    <xf numFmtId="0" fontId="24" fillId="0" borderId="0" xfId="2" applyFont="1"/>
    <xf numFmtId="0" fontId="24" fillId="0" borderId="0" xfId="3" applyNumberFormat="1" applyFont="1" applyAlignment="1">
      <alignment horizontal="center"/>
    </xf>
    <xf numFmtId="43" fontId="24" fillId="0" borderId="0" xfId="3" applyFont="1" applyBorder="1" applyAlignment="1">
      <alignment horizontal="center"/>
    </xf>
    <xf numFmtId="43" fontId="24" fillId="0" borderId="0" xfId="3" applyFont="1"/>
    <xf numFmtId="43" fontId="24" fillId="0" borderId="0" xfId="3" applyFont="1" applyBorder="1"/>
    <xf numFmtId="0" fontId="40" fillId="0" borderId="0" xfId="0" applyFont="1" applyAlignment="1">
      <alignment horizontal="left" vertical="center"/>
    </xf>
    <xf numFmtId="43" fontId="24" fillId="0" borderId="2" xfId="3" applyFont="1" applyBorder="1"/>
    <xf numFmtId="0" fontId="48" fillId="0" borderId="0" xfId="0" applyFont="1" applyAlignment="1">
      <alignment horizontal="left" vertical="center"/>
    </xf>
    <xf numFmtId="43" fontId="25" fillId="0" borderId="0" xfId="3" applyFont="1"/>
    <xf numFmtId="43" fontId="25" fillId="0" borderId="0" xfId="3" applyFont="1" applyBorder="1"/>
    <xf numFmtId="0" fontId="25" fillId="0" borderId="0" xfId="2" applyFont="1" applyAlignment="1">
      <alignment vertical="top" wrapText="1"/>
    </xf>
    <xf numFmtId="0" fontId="48" fillId="0" borderId="0" xfId="0" applyFont="1" applyAlignment="1">
      <alignment horizontal="left" vertical="top"/>
    </xf>
    <xf numFmtId="0" fontId="40" fillId="0" borderId="0" xfId="0" applyFont="1" applyAlignment="1">
      <alignment horizontal="left" vertical="top"/>
    </xf>
    <xf numFmtId="0" fontId="24" fillId="0" borderId="0" xfId="2" applyFont="1" applyAlignment="1">
      <alignment wrapText="1"/>
    </xf>
    <xf numFmtId="43" fontId="25" fillId="0" borderId="2" xfId="3" applyFont="1" applyBorder="1"/>
    <xf numFmtId="0" fontId="25" fillId="0" borderId="0" xfId="2" applyFont="1" applyAlignment="1">
      <alignment wrapText="1"/>
    </xf>
    <xf numFmtId="0" fontId="50" fillId="4" borderId="0" xfId="2" applyFont="1" applyFill="1" applyAlignment="1">
      <alignment horizontal="center"/>
    </xf>
    <xf numFmtId="43" fontId="24" fillId="4" borderId="2" xfId="3" applyFont="1" applyFill="1" applyBorder="1"/>
    <xf numFmtId="43" fontId="24" fillId="4" borderId="0" xfId="3" applyFont="1" applyFill="1" applyBorder="1"/>
    <xf numFmtId="0" fontId="24" fillId="4" borderId="0" xfId="2" applyFont="1" applyFill="1" applyAlignment="1">
      <alignment horizontal="center"/>
    </xf>
    <xf numFmtId="43" fontId="25" fillId="0" borderId="0" xfId="3" applyFont="1" applyAlignment="1">
      <alignment horizontal="center"/>
    </xf>
    <xf numFmtId="0" fontId="8" fillId="0" borderId="0" xfId="124" applyFont="1"/>
    <xf numFmtId="0" fontId="6" fillId="0" borderId="0" xfId="124" applyFont="1"/>
    <xf numFmtId="43" fontId="8" fillId="0" borderId="0" xfId="124" applyNumberFormat="1" applyFont="1"/>
    <xf numFmtId="43" fontId="8" fillId="0" borderId="2" xfId="124" applyNumberFormat="1" applyFont="1" applyBorder="1"/>
    <xf numFmtId="43" fontId="8" fillId="0" borderId="0" xfId="13" applyFont="1" applyFill="1" applyBorder="1"/>
    <xf numFmtId="0" fontId="8" fillId="0" borderId="0" xfId="124" applyFont="1" applyAlignment="1">
      <alignment wrapText="1"/>
    </xf>
    <xf numFmtId="0" fontId="6" fillId="0" borderId="0" xfId="124" applyFont="1" applyAlignment="1">
      <alignment horizontal="right"/>
    </xf>
    <xf numFmtId="0" fontId="8" fillId="0" borderId="0" xfId="124" applyFont="1" applyAlignment="1">
      <alignment horizontal="left"/>
    </xf>
    <xf numFmtId="43" fontId="8" fillId="0" borderId="0" xfId="1" applyFont="1" applyFill="1" applyBorder="1"/>
    <xf numFmtId="43" fontId="51" fillId="0" borderId="0" xfId="13" applyFont="1" applyFill="1"/>
    <xf numFmtId="43" fontId="51" fillId="0" borderId="0" xfId="13" applyFont="1" applyFill="1" applyBorder="1"/>
    <xf numFmtId="0" fontId="8" fillId="6" borderId="0" xfId="124" applyFont="1" applyFill="1"/>
    <xf numFmtId="0" fontId="6" fillId="6" borderId="0" xfId="124" applyFont="1" applyFill="1"/>
    <xf numFmtId="43" fontId="8" fillId="6" borderId="4" xfId="13" applyFont="1" applyFill="1" applyBorder="1"/>
    <xf numFmtId="43" fontId="8" fillId="6" borderId="0" xfId="13" applyFont="1" applyFill="1" applyBorder="1"/>
    <xf numFmtId="43" fontId="8" fillId="6" borderId="4" xfId="124" applyNumberFormat="1" applyFont="1" applyFill="1" applyBorder="1"/>
    <xf numFmtId="0" fontId="8" fillId="0" borderId="2" xfId="124" applyFont="1" applyBorder="1"/>
    <xf numFmtId="43" fontId="8" fillId="0" borderId="0" xfId="1" applyFont="1" applyFill="1"/>
    <xf numFmtId="43" fontId="51" fillId="0" borderId="2" xfId="13" applyFont="1" applyFill="1" applyBorder="1"/>
    <xf numFmtId="0" fontId="8" fillId="0" borderId="0" xfId="124" applyFont="1" applyAlignment="1">
      <alignment horizontal="left" indent="1"/>
    </xf>
    <xf numFmtId="43" fontId="6" fillId="0" borderId="0" xfId="13" applyFont="1" applyFill="1" applyBorder="1"/>
    <xf numFmtId="43" fontId="52" fillId="0" borderId="0" xfId="13" applyFont="1" applyFill="1"/>
    <xf numFmtId="43" fontId="6" fillId="0" borderId="2" xfId="13" applyFont="1" applyFill="1" applyBorder="1"/>
    <xf numFmtId="43" fontId="52" fillId="0" borderId="2" xfId="13" applyFont="1" applyFill="1" applyBorder="1"/>
    <xf numFmtId="43" fontId="51" fillId="6" borderId="4" xfId="13" applyFont="1" applyFill="1" applyBorder="1"/>
    <xf numFmtId="43" fontId="51" fillId="6" borderId="0" xfId="13" applyFont="1" applyFill="1" applyBorder="1"/>
    <xf numFmtId="43" fontId="51" fillId="0" borderId="4" xfId="13" applyFont="1" applyFill="1" applyBorder="1"/>
    <xf numFmtId="43" fontId="6" fillId="0" borderId="0" xfId="13" applyFont="1" applyFill="1"/>
    <xf numFmtId="43" fontId="6" fillId="0" borderId="4" xfId="1" applyFont="1" applyFill="1" applyBorder="1"/>
    <xf numFmtId="43" fontId="6" fillId="0" borderId="0" xfId="1" applyFont="1" applyFill="1" applyBorder="1"/>
    <xf numFmtId="0" fontId="0" fillId="0" borderId="0" xfId="0" applyAlignment="1">
      <alignment horizontal="center"/>
    </xf>
    <xf numFmtId="164" fontId="28" fillId="0" borderId="0" xfId="9" applyFont="1"/>
    <xf numFmtId="0" fontId="31" fillId="0" borderId="0" xfId="0" applyFont="1" applyAlignment="1">
      <alignment vertical="center" wrapText="1"/>
    </xf>
    <xf numFmtId="0" fontId="31" fillId="0" borderId="0" xfId="0" applyFont="1" applyAlignment="1">
      <alignment horizontal="justify" vertical="center" wrapText="1"/>
    </xf>
    <xf numFmtId="43" fontId="46" fillId="0" borderId="0" xfId="0" applyNumberFormat="1" applyFont="1" applyAlignment="1">
      <alignment horizontal="justify" vertical="center" wrapText="1"/>
    </xf>
    <xf numFmtId="0" fontId="46" fillId="0" borderId="0" xfId="0" applyFont="1" applyAlignment="1">
      <alignment vertical="center"/>
    </xf>
    <xf numFmtId="0" fontId="46" fillId="0" borderId="0" xfId="0" applyFont="1" applyAlignment="1">
      <alignment horizontal="center" vertical="center"/>
    </xf>
    <xf numFmtId="43" fontId="48" fillId="0" borderId="4" xfId="15" applyFont="1" applyFill="1" applyBorder="1" applyAlignment="1">
      <alignment vertical="center"/>
    </xf>
    <xf numFmtId="0" fontId="36" fillId="0" borderId="0" xfId="140" applyFont="1" applyAlignment="1">
      <alignment horizontal="center"/>
    </xf>
    <xf numFmtId="0" fontId="39" fillId="0" borderId="0" xfId="140" applyFont="1" applyAlignment="1">
      <alignment horizontal="right"/>
    </xf>
    <xf numFmtId="0" fontId="37" fillId="0" borderId="0" xfId="140" applyFont="1" applyAlignment="1">
      <alignment horizontal="center"/>
    </xf>
    <xf numFmtId="43" fontId="37" fillId="0" borderId="0" xfId="3" applyFont="1"/>
    <xf numFmtId="43" fontId="0" fillId="0" borderId="0" xfId="3" applyFont="1"/>
    <xf numFmtId="43" fontId="20" fillId="8" borderId="4" xfId="3" applyFont="1" applyFill="1" applyBorder="1" applyAlignment="1">
      <alignment horizontal="center" vertical="center"/>
    </xf>
    <xf numFmtId="0" fontId="35" fillId="0" borderId="7" xfId="0" applyFont="1" applyBorder="1" applyAlignment="1">
      <alignment horizontal="center" vertical="center" wrapText="1"/>
    </xf>
    <xf numFmtId="44" fontId="35" fillId="0" borderId="7" xfId="48" applyFont="1" applyBorder="1" applyAlignment="1">
      <alignment vertical="center"/>
    </xf>
    <xf numFmtId="9" fontId="35" fillId="0" borderId="4" xfId="180" applyFont="1" applyBorder="1" applyAlignment="1">
      <alignment vertical="center"/>
    </xf>
    <xf numFmtId="0" fontId="18" fillId="0" borderId="0" xfId="0" applyFont="1" applyAlignment="1">
      <alignment horizontal="center"/>
    </xf>
    <xf numFmtId="43" fontId="18" fillId="0" borderId="0" xfId="3" applyFont="1"/>
    <xf numFmtId="43" fontId="18" fillId="0" borderId="0" xfId="3" applyFont="1" applyAlignment="1">
      <alignment horizontal="center"/>
    </xf>
    <xf numFmtId="0" fontId="53" fillId="0" borderId="0" xfId="140" applyFont="1"/>
    <xf numFmtId="0" fontId="55" fillId="0" borderId="0" xfId="140" applyFont="1"/>
    <xf numFmtId="43" fontId="53" fillId="0" borderId="0" xfId="140" applyNumberFormat="1" applyFont="1"/>
    <xf numFmtId="0" fontId="57" fillId="0" borderId="0" xfId="179" applyFont="1"/>
    <xf numFmtId="0" fontId="57" fillId="0" borderId="0" xfId="179" applyFont="1" applyAlignment="1">
      <alignment horizontal="center"/>
    </xf>
    <xf numFmtId="4" fontId="3" fillId="0" borderId="0" xfId="2" applyNumberFormat="1"/>
    <xf numFmtId="43" fontId="24" fillId="0" borderId="32" xfId="2" applyNumberFormat="1" applyFont="1" applyBorder="1" applyAlignment="1">
      <alignment horizontal="right" vertical="center" wrapText="1"/>
    </xf>
    <xf numFmtId="4" fontId="19" fillId="0" borderId="6" xfId="0" applyNumberFormat="1" applyFont="1" applyBorder="1" applyAlignment="1">
      <alignment horizontal="right" vertical="center" wrapText="1"/>
    </xf>
    <xf numFmtId="9" fontId="32" fillId="0" borderId="6" xfId="0" applyNumberFormat="1" applyFont="1" applyBorder="1" applyAlignment="1">
      <alignment vertical="center" wrapText="1"/>
    </xf>
    <xf numFmtId="0" fontId="41" fillId="0" borderId="6" xfId="0" applyFont="1" applyBorder="1" applyAlignment="1">
      <alignment horizontal="justify" vertical="center" wrapText="1"/>
    </xf>
    <xf numFmtId="0" fontId="53" fillId="0" borderId="0" xfId="140" applyFont="1" applyAlignment="1">
      <alignment horizontal="center"/>
    </xf>
    <xf numFmtId="0" fontId="8" fillId="0" borderId="0" xfId="0" applyFont="1"/>
    <xf numFmtId="43" fontId="8" fillId="0" borderId="0" xfId="1" applyFont="1"/>
    <xf numFmtId="1" fontId="8" fillId="0" borderId="0" xfId="0" applyNumberFormat="1" applyFont="1"/>
    <xf numFmtId="167" fontId="8" fillId="0" borderId="0" xfId="0" applyNumberFormat="1" applyFont="1"/>
    <xf numFmtId="43" fontId="59" fillId="0" borderId="0" xfId="1" applyFont="1"/>
    <xf numFmtId="0" fontId="60" fillId="0" borderId="0" xfId="0" applyFont="1"/>
    <xf numFmtId="43" fontId="60" fillId="0" borderId="0" xfId="1" applyFont="1"/>
    <xf numFmtId="1" fontId="58" fillId="0" borderId="0" xfId="0" applyNumberFormat="1" applyFont="1"/>
    <xf numFmtId="0" fontId="61" fillId="0" borderId="0" xfId="0" applyFont="1" applyAlignment="1">
      <alignment horizontal="justify" vertical="justify"/>
    </xf>
    <xf numFmtId="43" fontId="61" fillId="0" borderId="4" xfId="1" applyFont="1" applyBorder="1" applyAlignment="1">
      <alignment horizontal="justify" vertical="justify"/>
    </xf>
    <xf numFmtId="0" fontId="61" fillId="0" borderId="4" xfId="0" applyFont="1" applyBorder="1" applyAlignment="1">
      <alignment horizontal="justify" vertical="justify"/>
    </xf>
    <xf numFmtId="4" fontId="63" fillId="10" borderId="4" xfId="182" applyNumberFormat="1" applyFont="1" applyFill="1" applyBorder="1" applyAlignment="1">
      <alignment horizontal="justify"/>
    </xf>
    <xf numFmtId="43" fontId="63" fillId="10" borderId="4" xfId="1" applyFont="1" applyFill="1" applyBorder="1" applyAlignment="1">
      <alignment horizontal="justify"/>
    </xf>
    <xf numFmtId="170" fontId="63" fillId="10" borderId="4" xfId="182" applyNumberFormat="1" applyFont="1" applyFill="1" applyBorder="1" applyAlignment="1">
      <alignment horizontal="justify"/>
    </xf>
    <xf numFmtId="0" fontId="8" fillId="0" borderId="0" xfId="0" applyFont="1" applyAlignment="1">
      <alignment horizontal="justify" vertical="justify"/>
    </xf>
    <xf numFmtId="43" fontId="59" fillId="0" borderId="4" xfId="1" applyFont="1" applyBorder="1" applyAlignment="1">
      <alignment horizontal="justify" vertical="justify"/>
    </xf>
    <xf numFmtId="0" fontId="8" fillId="0" borderId="4" xfId="0" applyFont="1" applyBorder="1" applyAlignment="1">
      <alignment horizontal="justify" vertical="justify"/>
    </xf>
    <xf numFmtId="170" fontId="64" fillId="11" borderId="4" xfId="182" applyNumberFormat="1" applyFont="1" applyFill="1" applyBorder="1"/>
    <xf numFmtId="0" fontId="60" fillId="0" borderId="5" xfId="0" applyFont="1" applyBorder="1" applyAlignment="1">
      <alignment horizontal="justify" vertical="justify"/>
    </xf>
    <xf numFmtId="43" fontId="60" fillId="0" borderId="5" xfId="1" applyFont="1" applyBorder="1" applyAlignment="1">
      <alignment horizontal="justify" vertical="justify"/>
    </xf>
    <xf numFmtId="0" fontId="60" fillId="0" borderId="0" xfId="0" applyFont="1" applyAlignment="1">
      <alignment horizontal="justify" vertical="justify"/>
    </xf>
    <xf numFmtId="43" fontId="60" fillId="0" borderId="0" xfId="1" applyFont="1" applyAlignment="1">
      <alignment horizontal="justify" vertical="justify"/>
    </xf>
    <xf numFmtId="168" fontId="8" fillId="0" borderId="4" xfId="0" applyNumberFormat="1" applyFont="1" applyBorder="1"/>
    <xf numFmtId="167" fontId="8" fillId="0" borderId="4" xfId="1" applyNumberFormat="1" applyFont="1" applyFill="1" applyBorder="1"/>
    <xf numFmtId="9" fontId="8" fillId="0" borderId="4" xfId="180" applyFont="1" applyFill="1" applyBorder="1"/>
    <xf numFmtId="1" fontId="8" fillId="0" borderId="4" xfId="0" applyNumberFormat="1" applyFont="1" applyBorder="1"/>
    <xf numFmtId="43" fontId="59" fillId="0" borderId="4" xfId="1" applyFont="1" applyFill="1" applyBorder="1"/>
    <xf numFmtId="169" fontId="8" fillId="0" borderId="4" xfId="0" applyNumberFormat="1" applyFont="1" applyBorder="1"/>
    <xf numFmtId="167" fontId="60" fillId="0" borderId="4" xfId="0" applyNumberFormat="1" applyFont="1" applyBorder="1"/>
    <xf numFmtId="43" fontId="60" fillId="0" borderId="4" xfId="1" applyFont="1" applyFill="1" applyBorder="1"/>
    <xf numFmtId="169" fontId="60" fillId="0" borderId="4" xfId="0" applyNumberFormat="1" applyFont="1" applyBorder="1"/>
    <xf numFmtId="1" fontId="8" fillId="0" borderId="47" xfId="0" applyNumberFormat="1" applyFont="1" applyBorder="1"/>
    <xf numFmtId="0" fontId="8" fillId="0" borderId="5" xfId="0" applyFont="1" applyBorder="1"/>
    <xf numFmtId="167" fontId="8" fillId="0" borderId="5" xfId="1" applyNumberFormat="1" applyFont="1" applyFill="1" applyBorder="1"/>
    <xf numFmtId="43" fontId="59" fillId="0" borderId="5" xfId="1" applyFont="1" applyFill="1" applyBorder="1"/>
    <xf numFmtId="169" fontId="8" fillId="0" borderId="5" xfId="0" applyNumberFormat="1" applyFont="1" applyBorder="1"/>
    <xf numFmtId="167" fontId="60" fillId="0" borderId="5" xfId="0" applyNumberFormat="1" applyFont="1" applyBorder="1"/>
    <xf numFmtId="43" fontId="60" fillId="0" borderId="5" xfId="1" applyFont="1" applyFill="1" applyBorder="1"/>
    <xf numFmtId="169" fontId="60" fillId="0" borderId="5" xfId="0" applyNumberFormat="1" applyFont="1" applyBorder="1"/>
    <xf numFmtId="43" fontId="59" fillId="0" borderId="64" xfId="1" applyFont="1" applyFill="1" applyBorder="1"/>
    <xf numFmtId="169" fontId="8" fillId="0" borderId="64" xfId="0" applyNumberFormat="1" applyFont="1" applyBorder="1"/>
    <xf numFmtId="167" fontId="60" fillId="0" borderId="64" xfId="0" applyNumberFormat="1" applyFont="1" applyBorder="1"/>
    <xf numFmtId="43" fontId="60" fillId="0" borderId="64" xfId="1" applyFont="1" applyFill="1" applyBorder="1"/>
    <xf numFmtId="169" fontId="60" fillId="0" borderId="64" xfId="0" applyNumberFormat="1" applyFont="1" applyBorder="1"/>
    <xf numFmtId="43" fontId="59" fillId="0" borderId="2" xfId="1" applyFont="1" applyFill="1" applyBorder="1"/>
    <xf numFmtId="169" fontId="8" fillId="0" borderId="2" xfId="0" applyNumberFormat="1" applyFont="1" applyBorder="1"/>
    <xf numFmtId="167" fontId="60" fillId="0" borderId="2" xfId="0" applyNumberFormat="1" applyFont="1" applyBorder="1"/>
    <xf numFmtId="43" fontId="60" fillId="0" borderId="2" xfId="1" applyFont="1" applyFill="1" applyBorder="1"/>
    <xf numFmtId="169" fontId="60" fillId="0" borderId="2" xfId="0" applyNumberFormat="1" applyFont="1" applyBorder="1"/>
    <xf numFmtId="43" fontId="59" fillId="0" borderId="7" xfId="1" applyFont="1" applyFill="1" applyBorder="1"/>
    <xf numFmtId="169" fontId="8" fillId="0" borderId="7" xfId="0" applyNumberFormat="1" applyFont="1" applyBorder="1"/>
    <xf numFmtId="167" fontId="60" fillId="0" borderId="7" xfId="0" applyNumberFormat="1" applyFont="1" applyBorder="1"/>
    <xf numFmtId="43" fontId="60" fillId="0" borderId="7" xfId="1" applyFont="1" applyFill="1" applyBorder="1"/>
    <xf numFmtId="169" fontId="60" fillId="0" borderId="7" xfId="0" applyNumberFormat="1" applyFont="1" applyBorder="1"/>
    <xf numFmtId="1" fontId="8" fillId="0" borderId="46" xfId="0" applyNumberFormat="1" applyFont="1" applyBorder="1"/>
    <xf numFmtId="169" fontId="8" fillId="0" borderId="10" xfId="0" applyNumberFormat="1" applyFont="1" applyBorder="1"/>
    <xf numFmtId="0" fontId="8" fillId="0" borderId="68" xfId="0" applyFont="1" applyBorder="1"/>
    <xf numFmtId="4" fontId="0" fillId="0" borderId="4" xfId="0" applyNumberFormat="1" applyBorder="1"/>
    <xf numFmtId="0" fontId="65" fillId="0" borderId="0" xfId="0" applyFont="1"/>
    <xf numFmtId="1" fontId="65" fillId="0" borderId="0" xfId="0" applyNumberFormat="1" applyFont="1" applyAlignment="1">
      <alignment horizontal="left"/>
    </xf>
    <xf numFmtId="43" fontId="65" fillId="0" borderId="4" xfId="1" applyFont="1" applyFill="1" applyBorder="1"/>
    <xf numFmtId="43" fontId="65" fillId="0" borderId="0" xfId="1" applyFont="1" applyFill="1" applyBorder="1"/>
    <xf numFmtId="169" fontId="65" fillId="0" borderId="0" xfId="0" applyNumberFormat="1" applyFont="1"/>
    <xf numFmtId="167" fontId="65" fillId="0" borderId="0" xfId="0" applyNumberFormat="1" applyFont="1"/>
    <xf numFmtId="43" fontId="65" fillId="0" borderId="4" xfId="1" applyFont="1" applyBorder="1"/>
    <xf numFmtId="43" fontId="65" fillId="0" borderId="0" xfId="1" applyFont="1" applyBorder="1"/>
    <xf numFmtId="168" fontId="8" fillId="0" borderId="0" xfId="0" applyNumberFormat="1" applyFont="1"/>
    <xf numFmtId="169" fontId="8" fillId="0" borderId="0" xfId="0" applyNumberFormat="1" applyFont="1"/>
    <xf numFmtId="43" fontId="61" fillId="0" borderId="4" xfId="1" applyFont="1" applyBorder="1"/>
    <xf numFmtId="43" fontId="8" fillId="0" borderId="4" xfId="1" applyFont="1" applyBorder="1"/>
    <xf numFmtId="9" fontId="6" fillId="0" borderId="4" xfId="180" applyFont="1" applyBorder="1"/>
    <xf numFmtId="0" fontId="60" fillId="0" borderId="8" xfId="0" applyFont="1" applyBorder="1"/>
    <xf numFmtId="43" fontId="60" fillId="0" borderId="9" xfId="1" applyFont="1" applyBorder="1"/>
    <xf numFmtId="0" fontId="60" fillId="0" borderId="9" xfId="0" applyFont="1" applyBorder="1"/>
    <xf numFmtId="0" fontId="60" fillId="0" borderId="10" xfId="0" applyFont="1" applyBorder="1"/>
    <xf numFmtId="43" fontId="59" fillId="0" borderId="0" xfId="0" applyNumberFormat="1" applyFont="1"/>
    <xf numFmtId="43" fontId="60" fillId="0" borderId="10" xfId="1" applyFont="1" applyBorder="1"/>
    <xf numFmtId="167" fontId="8" fillId="0" borderId="4" xfId="0" applyNumberFormat="1" applyFont="1" applyBorder="1"/>
    <xf numFmtId="167" fontId="66" fillId="0" borderId="4" xfId="0" applyNumberFormat="1" applyFont="1" applyBorder="1"/>
    <xf numFmtId="0" fontId="8" fillId="0" borderId="4" xfId="0" applyFont="1" applyBorder="1"/>
    <xf numFmtId="9" fontId="59" fillId="0" borderId="4" xfId="180" applyFont="1" applyBorder="1"/>
    <xf numFmtId="43" fontId="8" fillId="0" borderId="4" xfId="1" applyFont="1" applyBorder="1" applyAlignment="1">
      <alignment horizontal="center" wrapText="1"/>
    </xf>
    <xf numFmtId="168" fontId="8" fillId="0" borderId="4" xfId="0" applyNumberFormat="1" applyFont="1" applyBorder="1" applyAlignment="1">
      <alignment horizontal="center" wrapText="1"/>
    </xf>
    <xf numFmtId="167" fontId="8" fillId="0" borderId="4" xfId="1" applyNumberFormat="1" applyFont="1" applyBorder="1" applyAlignment="1">
      <alignment horizontal="center" wrapText="1"/>
    </xf>
    <xf numFmtId="169" fontId="8" fillId="0" borderId="0" xfId="0" applyNumberFormat="1" applyFont="1" applyAlignment="1">
      <alignment wrapText="1"/>
    </xf>
    <xf numFmtId="43" fontId="8" fillId="0" borderId="0" xfId="1" applyFont="1" applyAlignment="1">
      <alignment wrapText="1"/>
    </xf>
    <xf numFmtId="1" fontId="8" fillId="0" borderId="4" xfId="0" applyNumberFormat="1" applyFont="1" applyBorder="1" applyAlignment="1">
      <alignment wrapText="1"/>
    </xf>
    <xf numFmtId="167" fontId="8" fillId="0" borderId="7" xfId="0" applyNumberFormat="1" applyFont="1" applyBorder="1" applyAlignment="1">
      <alignment wrapText="1"/>
    </xf>
    <xf numFmtId="167" fontId="66" fillId="0" borderId="7" xfId="0" applyNumberFormat="1" applyFont="1" applyBorder="1" applyAlignment="1">
      <alignment wrapText="1"/>
    </xf>
    <xf numFmtId="0" fontId="8" fillId="0" borderId="4" xfId="0" applyFont="1" applyBorder="1" applyAlignment="1">
      <alignment wrapText="1"/>
    </xf>
    <xf numFmtId="43" fontId="8" fillId="0" borderId="8" xfId="1" applyFont="1" applyBorder="1"/>
    <xf numFmtId="43" fontId="8" fillId="0" borderId="9" xfId="1" applyFont="1" applyBorder="1"/>
    <xf numFmtId="41" fontId="8" fillId="0" borderId="10" xfId="181" applyFont="1" applyBorder="1"/>
    <xf numFmtId="4" fontId="8" fillId="0" borderId="4" xfId="0" applyNumberFormat="1" applyFont="1" applyBorder="1"/>
    <xf numFmtId="167" fontId="8" fillId="0" borderId="4" xfId="1" applyNumberFormat="1" applyFont="1" applyBorder="1"/>
    <xf numFmtId="167" fontId="66" fillId="0" borderId="4" xfId="1" applyNumberFormat="1" applyFont="1" applyBorder="1"/>
    <xf numFmtId="167" fontId="6" fillId="0" borderId="4" xfId="1" applyNumberFormat="1" applyFont="1" applyBorder="1"/>
    <xf numFmtId="43" fontId="6" fillId="0" borderId="0" xfId="1" applyFont="1"/>
    <xf numFmtId="167" fontId="67" fillId="0" borderId="4" xfId="1" applyNumberFormat="1" applyFont="1" applyBorder="1"/>
    <xf numFmtId="167" fontId="8" fillId="0" borderId="0" xfId="1" applyNumberFormat="1" applyFont="1"/>
    <xf numFmtId="168" fontId="68" fillId="0" borderId="4" xfId="0" applyNumberFormat="1" applyFont="1" applyBorder="1" applyAlignment="1">
      <alignment horizontal="justify" vertical="justify"/>
    </xf>
    <xf numFmtId="43" fontId="68" fillId="0" borderId="4" xfId="1" applyFont="1" applyBorder="1" applyAlignment="1">
      <alignment horizontal="justify" vertical="justify"/>
    </xf>
    <xf numFmtId="169" fontId="68" fillId="0" borderId="4" xfId="0" applyNumberFormat="1" applyFont="1" applyBorder="1" applyAlignment="1">
      <alignment horizontal="justify" vertical="justify"/>
    </xf>
    <xf numFmtId="1" fontId="68" fillId="0" borderId="4" xfId="0" applyNumberFormat="1" applyFont="1" applyBorder="1" applyAlignment="1">
      <alignment horizontal="justify" vertical="justify"/>
    </xf>
    <xf numFmtId="167" fontId="68" fillId="0" borderId="4" xfId="0" applyNumberFormat="1" applyFont="1" applyBorder="1" applyAlignment="1">
      <alignment horizontal="justify" vertical="justify"/>
    </xf>
    <xf numFmtId="0" fontId="68" fillId="0" borderId="4" xfId="0" applyFont="1" applyBorder="1" applyAlignment="1">
      <alignment horizontal="justify" vertical="justify"/>
    </xf>
    <xf numFmtId="168" fontId="69" fillId="0" borderId="4" xfId="0" applyNumberFormat="1" applyFont="1" applyBorder="1" applyAlignment="1">
      <alignment horizontal="justify" vertical="justify"/>
    </xf>
    <xf numFmtId="43" fontId="69" fillId="0" borderId="4" xfId="1" applyFont="1" applyBorder="1" applyAlignment="1">
      <alignment horizontal="justify" vertical="justify"/>
    </xf>
    <xf numFmtId="169" fontId="69" fillId="0" borderId="4" xfId="0" applyNumberFormat="1" applyFont="1" applyBorder="1" applyAlignment="1">
      <alignment horizontal="justify" vertical="justify"/>
    </xf>
    <xf numFmtId="1" fontId="69" fillId="0" borderId="4" xfId="0" applyNumberFormat="1" applyFont="1" applyBorder="1" applyAlignment="1">
      <alignment horizontal="justify" vertical="justify"/>
    </xf>
    <xf numFmtId="167" fontId="69" fillId="0" borderId="4" xfId="0" applyNumberFormat="1" applyFont="1" applyBorder="1" applyAlignment="1">
      <alignment horizontal="justify" vertical="justify"/>
    </xf>
    <xf numFmtId="14" fontId="68" fillId="0" borderId="4" xfId="0" applyNumberFormat="1" applyFont="1" applyBorder="1" applyAlignment="1">
      <alignment horizontal="justify" vertical="justify"/>
    </xf>
    <xf numFmtId="43" fontId="70" fillId="0" borderId="4" xfId="1" applyFont="1" applyBorder="1" applyAlignment="1">
      <alignment horizontal="justify" vertical="justify"/>
    </xf>
    <xf numFmtId="168" fontId="69" fillId="0" borderId="4" xfId="0" applyNumberFormat="1" applyFont="1" applyBorder="1"/>
    <xf numFmtId="167" fontId="69" fillId="0" borderId="4" xfId="1" applyNumberFormat="1" applyFont="1" applyFill="1" applyBorder="1"/>
    <xf numFmtId="9" fontId="69" fillId="0" borderId="4" xfId="180" applyFont="1" applyFill="1" applyBorder="1"/>
    <xf numFmtId="4" fontId="71" fillId="0" borderId="4" xfId="0" applyNumberFormat="1" applyFont="1" applyBorder="1"/>
    <xf numFmtId="1" fontId="69" fillId="0" borderId="4" xfId="0" applyNumberFormat="1" applyFont="1" applyBorder="1"/>
    <xf numFmtId="1" fontId="69" fillId="0" borderId="10" xfId="0" applyNumberFormat="1" applyFont="1" applyBorder="1"/>
    <xf numFmtId="0" fontId="69" fillId="0" borderId="4" xfId="0" applyFont="1" applyBorder="1"/>
    <xf numFmtId="43" fontId="70" fillId="0" borderId="4" xfId="1" applyFont="1" applyFill="1" applyBorder="1"/>
    <xf numFmtId="171" fontId="69" fillId="0" borderId="4" xfId="180" applyNumberFormat="1" applyFont="1" applyFill="1" applyBorder="1"/>
    <xf numFmtId="1" fontId="69" fillId="0" borderId="47" xfId="0" applyNumberFormat="1" applyFont="1" applyBorder="1"/>
    <xf numFmtId="0" fontId="69" fillId="0" borderId="5" xfId="0" applyFont="1" applyBorder="1"/>
    <xf numFmtId="167" fontId="69" fillId="0" borderId="5" xfId="1" applyNumberFormat="1" applyFont="1" applyFill="1" applyBorder="1"/>
    <xf numFmtId="43" fontId="70" fillId="0" borderId="5" xfId="1" applyFont="1" applyFill="1" applyBorder="1"/>
    <xf numFmtId="4" fontId="72" fillId="0" borderId="4" xfId="0" applyNumberFormat="1" applyFont="1" applyBorder="1"/>
    <xf numFmtId="1" fontId="69" fillId="0" borderId="64" xfId="0" applyNumberFormat="1" applyFont="1" applyBorder="1"/>
    <xf numFmtId="0" fontId="69" fillId="0" borderId="64" xfId="0" applyFont="1" applyBorder="1"/>
    <xf numFmtId="167" fontId="69" fillId="0" borderId="64" xfId="1" applyNumberFormat="1" applyFont="1" applyFill="1" applyBorder="1"/>
    <xf numFmtId="43" fontId="70" fillId="0" borderId="64" xfId="1" applyFont="1" applyFill="1" applyBorder="1"/>
    <xf numFmtId="43" fontId="69" fillId="0" borderId="4" xfId="1" applyFont="1" applyFill="1" applyBorder="1"/>
    <xf numFmtId="1" fontId="69" fillId="0" borderId="2" xfId="0" applyNumberFormat="1" applyFont="1" applyBorder="1"/>
    <xf numFmtId="0" fontId="69" fillId="0" borderId="2" xfId="0" applyFont="1" applyBorder="1"/>
    <xf numFmtId="167" fontId="69" fillId="0" borderId="2" xfId="1" applyNumberFormat="1" applyFont="1" applyFill="1" applyBorder="1"/>
    <xf numFmtId="43" fontId="70" fillId="0" borderId="2" xfId="1" applyFont="1" applyFill="1" applyBorder="1"/>
    <xf numFmtId="1" fontId="69" fillId="0" borderId="34" xfId="0" applyNumberFormat="1" applyFont="1" applyBorder="1"/>
    <xf numFmtId="0" fontId="69" fillId="0" borderId="7" xfId="0" applyFont="1" applyBorder="1"/>
    <xf numFmtId="167" fontId="69" fillId="0" borderId="7" xfId="1" applyNumberFormat="1" applyFont="1" applyFill="1" applyBorder="1"/>
    <xf numFmtId="43" fontId="70" fillId="0" borderId="7" xfId="1" applyFont="1" applyFill="1" applyBorder="1"/>
    <xf numFmtId="43" fontId="72" fillId="0" borderId="4" xfId="1" applyFont="1" applyFill="1" applyBorder="1"/>
    <xf numFmtId="168" fontId="69" fillId="0" borderId="64" xfId="0" applyNumberFormat="1" applyFont="1" applyBorder="1"/>
    <xf numFmtId="9" fontId="69" fillId="0" borderId="64" xfId="180" applyFont="1" applyFill="1" applyBorder="1"/>
    <xf numFmtId="43" fontId="72" fillId="0" borderId="64" xfId="1" applyFont="1" applyFill="1" applyBorder="1"/>
    <xf numFmtId="4" fontId="71" fillId="0" borderId="64" xfId="0" applyNumberFormat="1" applyFont="1" applyBorder="1"/>
    <xf numFmtId="168" fontId="69" fillId="0" borderId="2" xfId="0" applyNumberFormat="1" applyFont="1" applyBorder="1"/>
    <xf numFmtId="9" fontId="69" fillId="0" borderId="2" xfId="180" applyFont="1" applyFill="1" applyBorder="1"/>
    <xf numFmtId="43" fontId="69" fillId="0" borderId="2" xfId="1" applyFont="1" applyFill="1" applyBorder="1"/>
    <xf numFmtId="4" fontId="71" fillId="0" borderId="2" xfId="0" applyNumberFormat="1" applyFont="1" applyBorder="1"/>
    <xf numFmtId="1" fontId="69" fillId="0" borderId="7" xfId="0" applyNumberFormat="1" applyFont="1" applyBorder="1"/>
    <xf numFmtId="168" fontId="73" fillId="0" borderId="0" xfId="0" applyNumberFormat="1" applyFont="1"/>
    <xf numFmtId="167" fontId="73" fillId="0" borderId="0" xfId="1" applyNumberFormat="1" applyFont="1" applyFill="1" applyBorder="1"/>
    <xf numFmtId="9" fontId="73" fillId="0" borderId="0" xfId="180" applyFont="1" applyFill="1" applyBorder="1"/>
    <xf numFmtId="9" fontId="73" fillId="0" borderId="4" xfId="180" applyFont="1" applyFill="1" applyBorder="1"/>
    <xf numFmtId="43" fontId="73" fillId="0" borderId="4" xfId="1" applyFont="1" applyFill="1" applyBorder="1"/>
    <xf numFmtId="43" fontId="73" fillId="0" borderId="0" xfId="1" applyFont="1" applyFill="1" applyBorder="1"/>
    <xf numFmtId="1" fontId="73" fillId="0" borderId="0" xfId="0" applyNumberFormat="1" applyFont="1"/>
    <xf numFmtId="0" fontId="73" fillId="0" borderId="0" xfId="0" applyFont="1"/>
    <xf numFmtId="0" fontId="73" fillId="0" borderId="4" xfId="0" applyFont="1" applyBorder="1"/>
    <xf numFmtId="167" fontId="73" fillId="0" borderId="0" xfId="1" applyNumberFormat="1" applyFont="1" applyBorder="1"/>
    <xf numFmtId="9" fontId="73" fillId="0" borderId="0" xfId="180" applyFont="1" applyBorder="1"/>
    <xf numFmtId="9" fontId="73" fillId="0" borderId="4" xfId="180" applyFont="1" applyBorder="1"/>
    <xf numFmtId="43" fontId="73" fillId="0" borderId="4" xfId="1" applyFont="1" applyBorder="1"/>
    <xf numFmtId="43" fontId="73" fillId="0" borderId="0" xfId="1" applyFont="1" applyBorder="1"/>
    <xf numFmtId="168" fontId="69" fillId="0" borderId="0" xfId="0" applyNumberFormat="1" applyFont="1"/>
    <xf numFmtId="43" fontId="69" fillId="0" borderId="0" xfId="1" applyFont="1"/>
    <xf numFmtId="169" fontId="69" fillId="0" borderId="0" xfId="0" applyNumberFormat="1" applyFont="1"/>
    <xf numFmtId="169" fontId="69" fillId="0" borderId="4" xfId="0" applyNumberFormat="1" applyFont="1" applyBorder="1"/>
    <xf numFmtId="43" fontId="68" fillId="0" borderId="4" xfId="1" applyFont="1" applyBorder="1"/>
    <xf numFmtId="1" fontId="69" fillId="0" borderId="0" xfId="0" applyNumberFormat="1" applyFont="1"/>
    <xf numFmtId="0" fontId="72" fillId="0" borderId="4" xfId="0" applyFont="1" applyBorder="1"/>
    <xf numFmtId="43" fontId="69" fillId="0" borderId="4" xfId="1" applyFont="1" applyBorder="1"/>
    <xf numFmtId="0" fontId="69" fillId="0" borderId="0" xfId="0" applyFont="1"/>
    <xf numFmtId="167" fontId="69" fillId="0" borderId="0" xfId="0" applyNumberFormat="1" applyFont="1"/>
    <xf numFmtId="9" fontId="72" fillId="0" borderId="4" xfId="180" applyFont="1" applyBorder="1"/>
    <xf numFmtId="1" fontId="69" fillId="0" borderId="5" xfId="0" applyNumberFormat="1" applyFont="1" applyBorder="1" applyAlignment="1">
      <alignment horizontal="justify" vertical="justify"/>
    </xf>
    <xf numFmtId="1" fontId="69" fillId="0" borderId="8" xfId="0" applyNumberFormat="1" applyFont="1" applyBorder="1"/>
    <xf numFmtId="0" fontId="69" fillId="0" borderId="13" xfId="0" applyFont="1" applyBorder="1"/>
    <xf numFmtId="0" fontId="69" fillId="0" borderId="67" xfId="0" applyFont="1" applyBorder="1"/>
    <xf numFmtId="0" fontId="69" fillId="0" borderId="68" xfId="0" applyFont="1" applyBorder="1"/>
    <xf numFmtId="1" fontId="69" fillId="0" borderId="33" xfId="0" applyNumberFormat="1" applyFont="1" applyBorder="1"/>
    <xf numFmtId="0" fontId="69" fillId="0" borderId="40" xfId="0" applyFont="1" applyBorder="1"/>
    <xf numFmtId="1" fontId="69" fillId="0" borderId="46" xfId="0" applyNumberFormat="1" applyFont="1" applyBorder="1"/>
    <xf numFmtId="0" fontId="69" fillId="0" borderId="69" xfId="0" applyFont="1" applyBorder="1"/>
    <xf numFmtId="0" fontId="69" fillId="0" borderId="22" xfId="0" applyFont="1" applyBorder="1"/>
    <xf numFmtId="0" fontId="69" fillId="0" borderId="6" xfId="0" applyFont="1" applyBorder="1"/>
    <xf numFmtId="0" fontId="0" fillId="12" borderId="0" xfId="0" applyFill="1" applyAlignment="1">
      <alignment horizontal="left" vertical="top" wrapText="1"/>
    </xf>
    <xf numFmtId="0" fontId="75" fillId="12" borderId="0" xfId="0" applyFont="1" applyFill="1" applyAlignment="1">
      <alignment horizontal="right" wrapText="1"/>
    </xf>
    <xf numFmtId="0" fontId="22" fillId="12" borderId="0" xfId="0" applyFont="1" applyFill="1" applyAlignment="1">
      <alignment horizontal="left" vertical="top" wrapText="1"/>
    </xf>
    <xf numFmtId="0" fontId="34" fillId="12" borderId="0" xfId="0" applyFont="1" applyFill="1" applyAlignment="1">
      <alignment horizontal="left" wrapText="1"/>
    </xf>
    <xf numFmtId="0" fontId="75" fillId="12" borderId="0" xfId="0" applyFont="1" applyFill="1" applyAlignment="1">
      <alignment horizontal="right" vertical="center" wrapText="1"/>
    </xf>
    <xf numFmtId="7" fontId="75" fillId="12" borderId="71" xfId="0" applyNumberFormat="1" applyFont="1" applyFill="1" applyBorder="1" applyAlignment="1">
      <alignment horizontal="right" vertical="top" wrapText="1"/>
    </xf>
    <xf numFmtId="0" fontId="20" fillId="12" borderId="0" xfId="0" applyFont="1" applyFill="1" applyAlignment="1">
      <alignment horizontal="center" wrapText="1"/>
    </xf>
    <xf numFmtId="0" fontId="35" fillId="12" borderId="71" xfId="0" applyFont="1" applyFill="1" applyBorder="1" applyAlignment="1">
      <alignment horizontal="left" wrapText="1"/>
    </xf>
    <xf numFmtId="4" fontId="0" fillId="0" borderId="0" xfId="0" applyNumberFormat="1"/>
    <xf numFmtId="4" fontId="3" fillId="0" borderId="0" xfId="3" applyNumberFormat="1" applyFont="1" applyFill="1" applyBorder="1"/>
    <xf numFmtId="0" fontId="3" fillId="0" borderId="0" xfId="179" applyAlignment="1">
      <alignment horizontal="center" vertical="center"/>
    </xf>
    <xf numFmtId="0" fontId="4" fillId="0" borderId="58" xfId="179" applyFont="1" applyBorder="1" applyAlignment="1">
      <alignment horizontal="center" vertical="center" wrapText="1"/>
    </xf>
    <xf numFmtId="0" fontId="4" fillId="0" borderId="57" xfId="179" applyFont="1" applyBorder="1" applyAlignment="1">
      <alignment horizontal="center" vertical="center" wrapText="1"/>
    </xf>
    <xf numFmtId="0" fontId="4" fillId="0" borderId="25" xfId="179" applyFont="1" applyBorder="1" applyAlignment="1">
      <alignment horizontal="center" vertical="center" wrapText="1"/>
    </xf>
    <xf numFmtId="0" fontId="8" fillId="0" borderId="23" xfId="179" applyFont="1" applyBorder="1" applyAlignment="1">
      <alignment horizontal="left" vertical="center" wrapText="1"/>
    </xf>
    <xf numFmtId="166" fontId="8" fillId="0" borderId="52" xfId="179" applyNumberFormat="1" applyFont="1" applyBorder="1" applyAlignment="1">
      <alignment horizontal="center" vertical="center"/>
    </xf>
    <xf numFmtId="9" fontId="8" fillId="0" borderId="23" xfId="179" applyNumberFormat="1" applyFont="1" applyBorder="1" applyAlignment="1">
      <alignment horizontal="center" vertical="center"/>
    </xf>
    <xf numFmtId="0" fontId="8" fillId="0" borderId="74" xfId="179" applyFont="1" applyBorder="1" applyAlignment="1">
      <alignment horizontal="left" vertical="center" wrapText="1"/>
    </xf>
    <xf numFmtId="0" fontId="8" fillId="0" borderId="60" xfId="179" applyFont="1" applyBorder="1" applyAlignment="1">
      <alignment horizontal="left" vertical="center" wrapText="1"/>
    </xf>
    <xf numFmtId="166" fontId="8" fillId="0" borderId="74" xfId="179" applyNumberFormat="1" applyFont="1" applyBorder="1" applyAlignment="1">
      <alignment horizontal="center" vertical="center"/>
    </xf>
    <xf numFmtId="0" fontId="81" fillId="4" borderId="75" xfId="86" applyFont="1" applyFill="1" applyBorder="1" applyAlignment="1">
      <alignment horizontal="center" vertical="center"/>
    </xf>
    <xf numFmtId="0" fontId="81" fillId="4" borderId="37" xfId="86" applyFont="1" applyFill="1" applyBorder="1" applyAlignment="1">
      <alignment horizontal="center" vertical="center"/>
    </xf>
    <xf numFmtId="0" fontId="81" fillId="4" borderId="76" xfId="86" applyFont="1" applyFill="1" applyBorder="1" applyAlignment="1">
      <alignment horizontal="center" vertical="center"/>
    </xf>
    <xf numFmtId="43" fontId="81" fillId="4" borderId="76" xfId="1" applyFont="1" applyFill="1" applyBorder="1" applyAlignment="1">
      <alignment horizontal="center" vertical="center" wrapText="1"/>
    </xf>
    <xf numFmtId="43" fontId="81" fillId="4" borderId="37" xfId="1" applyFont="1" applyFill="1" applyBorder="1" applyAlignment="1">
      <alignment horizontal="center" vertical="center" wrapText="1"/>
    </xf>
    <xf numFmtId="0" fontId="81" fillId="4" borderId="37" xfId="1" applyNumberFormat="1" applyFont="1" applyFill="1" applyBorder="1" applyAlignment="1">
      <alignment horizontal="center" vertical="center" wrapText="1"/>
    </xf>
    <xf numFmtId="0" fontId="81" fillId="4" borderId="77" xfId="86" applyFont="1" applyFill="1" applyBorder="1" applyAlignment="1">
      <alignment horizontal="center" vertical="center"/>
    </xf>
    <xf numFmtId="15" fontId="16" fillId="0" borderId="78" xfId="86" applyNumberFormat="1" applyFont="1" applyBorder="1" applyAlignment="1">
      <alignment horizontal="center" vertical="center"/>
    </xf>
    <xf numFmtId="0" fontId="16" fillId="0" borderId="5" xfId="86" applyFont="1" applyBorder="1" applyAlignment="1">
      <alignment horizontal="center" vertical="center"/>
    </xf>
    <xf numFmtId="0" fontId="16" fillId="0" borderId="5" xfId="15" applyNumberFormat="1" applyFont="1" applyFill="1" applyBorder="1" applyAlignment="1">
      <alignment horizontal="center" vertical="center"/>
    </xf>
    <xf numFmtId="43" fontId="16" fillId="0" borderId="5" xfId="1" applyFont="1" applyFill="1" applyBorder="1" applyAlignment="1">
      <alignment horizontal="left" vertical="center" wrapText="1"/>
    </xf>
    <xf numFmtId="0" fontId="16" fillId="0" borderId="5" xfId="1" applyNumberFormat="1" applyFont="1" applyFill="1" applyBorder="1" applyAlignment="1">
      <alignment horizontal="left" vertical="center" wrapText="1"/>
    </xf>
    <xf numFmtId="0" fontId="16" fillId="0" borderId="79" xfId="86" applyFont="1" applyBorder="1" applyAlignment="1">
      <alignment horizontal="left" vertical="center"/>
    </xf>
    <xf numFmtId="15" fontId="16" fillId="0" borderId="80" xfId="86" applyNumberFormat="1" applyFont="1" applyBorder="1" applyAlignment="1">
      <alignment horizontal="center" vertical="center"/>
    </xf>
    <xf numFmtId="0" fontId="16" fillId="0" borderId="6" xfId="86" applyFont="1" applyBorder="1" applyAlignment="1">
      <alignment horizontal="center" vertical="center"/>
    </xf>
    <xf numFmtId="43" fontId="16" fillId="0" borderId="6" xfId="1" applyFont="1" applyFill="1" applyBorder="1" applyAlignment="1">
      <alignment horizontal="center" vertical="center"/>
    </xf>
    <xf numFmtId="0" fontId="16" fillId="0" borderId="6" xfId="1" applyNumberFormat="1" applyFont="1" applyFill="1" applyBorder="1" applyAlignment="1">
      <alignment horizontal="center" vertical="center"/>
    </xf>
    <xf numFmtId="0" fontId="8" fillId="0" borderId="81" xfId="86" applyFont="1" applyBorder="1" applyAlignment="1">
      <alignment horizontal="center" vertical="center" wrapText="1"/>
    </xf>
    <xf numFmtId="0" fontId="8" fillId="0" borderId="81" xfId="86" applyFont="1" applyBorder="1" applyAlignment="1">
      <alignment vertical="center"/>
    </xf>
    <xf numFmtId="0" fontId="8" fillId="0" borderId="6" xfId="86" applyFont="1" applyBorder="1" applyAlignment="1">
      <alignment horizontal="center" vertical="center"/>
    </xf>
    <xf numFmtId="0" fontId="16" fillId="0" borderId="81" xfId="86" applyFont="1" applyBorder="1" applyAlignment="1">
      <alignment horizontal="left" vertical="top"/>
    </xf>
    <xf numFmtId="43" fontId="16" fillId="0" borderId="6" xfId="15" applyFont="1" applyFill="1" applyBorder="1" applyAlignment="1">
      <alignment horizontal="left" vertical="center"/>
    </xf>
    <xf numFmtId="43" fontId="16" fillId="0" borderId="6" xfId="1" applyFont="1" applyFill="1" applyBorder="1" applyAlignment="1">
      <alignment horizontal="left" vertical="center" wrapText="1"/>
    </xf>
    <xf numFmtId="0" fontId="16" fillId="0" borderId="6" xfId="1" applyNumberFormat="1" applyFont="1" applyFill="1" applyBorder="1" applyAlignment="1">
      <alignment horizontal="left" vertical="center" wrapText="1"/>
    </xf>
    <xf numFmtId="0" fontId="16" fillId="0" borderId="81" xfId="86" applyFont="1" applyBorder="1" applyAlignment="1">
      <alignment horizontal="left" vertical="center"/>
    </xf>
    <xf numFmtId="15" fontId="16" fillId="0" borderId="82" xfId="86" applyNumberFormat="1" applyFont="1" applyBorder="1" applyAlignment="1">
      <alignment horizontal="center" vertical="center"/>
    </xf>
    <xf numFmtId="0" fontId="16" fillId="0" borderId="83" xfId="86" applyFont="1" applyBorder="1" applyAlignment="1">
      <alignment horizontal="center" vertical="center"/>
    </xf>
    <xf numFmtId="43" fontId="16" fillId="0" borderId="83" xfId="15" applyFont="1" applyFill="1" applyBorder="1" applyAlignment="1">
      <alignment horizontal="left" vertical="center"/>
    </xf>
    <xf numFmtId="43" fontId="16" fillId="0" borderId="83" xfId="1" applyFont="1" applyFill="1" applyBorder="1" applyAlignment="1">
      <alignment horizontal="left" vertical="center" wrapText="1"/>
    </xf>
    <xf numFmtId="0" fontId="16" fillId="0" borderId="83" xfId="1" applyNumberFormat="1" applyFont="1" applyFill="1" applyBorder="1" applyAlignment="1">
      <alignment horizontal="left" vertical="center" wrapText="1"/>
    </xf>
    <xf numFmtId="0" fontId="16" fillId="0" borderId="84" xfId="86" applyFont="1" applyBorder="1" applyAlignment="1">
      <alignment horizontal="left" vertical="center"/>
    </xf>
    <xf numFmtId="7" fontId="79" fillId="12" borderId="0" xfId="0" applyNumberFormat="1" applyFont="1" applyFill="1" applyAlignment="1">
      <alignment horizontal="right" vertical="top" wrapText="1"/>
    </xf>
    <xf numFmtId="43" fontId="55" fillId="0" borderId="0" xfId="140" applyNumberFormat="1" applyFont="1"/>
    <xf numFmtId="8" fontId="4" fillId="0" borderId="2" xfId="3" applyNumberFormat="1" applyFont="1" applyFill="1" applyBorder="1"/>
    <xf numFmtId="43" fontId="83" fillId="0" borderId="6" xfId="1" applyFont="1" applyBorder="1" applyAlignment="1">
      <alignment horizontal="left" vertical="center"/>
    </xf>
    <xf numFmtId="0" fontId="84" fillId="0" borderId="6" xfId="0" applyFont="1" applyBorder="1" applyAlignment="1">
      <alignment vertical="center" wrapText="1"/>
    </xf>
    <xf numFmtId="43" fontId="83" fillId="0" borderId="0" xfId="1" applyFont="1" applyBorder="1" applyAlignment="1">
      <alignment vertical="center" shrinkToFit="1"/>
    </xf>
    <xf numFmtId="0" fontId="85" fillId="0" borderId="6" xfId="0" applyFont="1" applyBorder="1" applyAlignment="1">
      <alignment vertical="center" wrapText="1"/>
    </xf>
    <xf numFmtId="4" fontId="86" fillId="0" borderId="0" xfId="0" applyNumberFormat="1" applyFont="1" applyAlignment="1">
      <alignment horizontal="right" vertical="center" wrapText="1"/>
    </xf>
    <xf numFmtId="44" fontId="4" fillId="0" borderId="2" xfId="3" applyNumberFormat="1" applyFont="1" applyFill="1" applyBorder="1"/>
    <xf numFmtId="166" fontId="4" fillId="0" borderId="2" xfId="2" applyNumberFormat="1" applyFont="1" applyBorder="1" applyAlignment="1">
      <alignment horizontal="right"/>
    </xf>
    <xf numFmtId="166" fontId="3" fillId="0" borderId="0" xfId="2" applyNumberFormat="1" applyAlignment="1">
      <alignment horizontal="center"/>
    </xf>
    <xf numFmtId="166" fontId="4" fillId="0" borderId="2" xfId="3" applyNumberFormat="1" applyFont="1" applyFill="1" applyBorder="1"/>
    <xf numFmtId="44" fontId="4" fillId="0" borderId="2" xfId="2" applyNumberFormat="1" applyFont="1" applyBorder="1" applyAlignment="1">
      <alignment horizontal="center"/>
    </xf>
    <xf numFmtId="166" fontId="4" fillId="4" borderId="2" xfId="3" applyNumberFormat="1" applyFont="1" applyFill="1" applyBorder="1"/>
    <xf numFmtId="166" fontId="3" fillId="0" borderId="0" xfId="3" applyNumberFormat="1" applyFont="1" applyFill="1" applyBorder="1"/>
    <xf numFmtId="40" fontId="3" fillId="0" borderId="0" xfId="2" applyNumberFormat="1" applyAlignment="1">
      <alignment horizontal="center"/>
    </xf>
    <xf numFmtId="40" fontId="3" fillId="0" borderId="0" xfId="2" applyNumberFormat="1"/>
    <xf numFmtId="44" fontId="4" fillId="4" borderId="2" xfId="3" applyNumberFormat="1" applyFont="1" applyFill="1" applyBorder="1"/>
    <xf numFmtId="166" fontId="3" fillId="0" borderId="0" xfId="2" applyNumberFormat="1"/>
    <xf numFmtId="7" fontId="24" fillId="4" borderId="2" xfId="3" applyNumberFormat="1" applyFont="1" applyFill="1" applyBorder="1"/>
    <xf numFmtId="7" fontId="24" fillId="4" borderId="0" xfId="3" applyNumberFormat="1" applyFont="1" applyFill="1" applyBorder="1"/>
    <xf numFmtId="7" fontId="25" fillId="0" borderId="0" xfId="3" applyNumberFormat="1" applyFont="1"/>
    <xf numFmtId="7" fontId="25" fillId="0" borderId="0" xfId="3" applyNumberFormat="1" applyFont="1" applyBorder="1"/>
    <xf numFmtId="7" fontId="24" fillId="4" borderId="3" xfId="3" applyNumberFormat="1" applyFont="1" applyFill="1" applyBorder="1"/>
    <xf numFmtId="43" fontId="8" fillId="0" borderId="2" xfId="124" applyNumberFormat="1" applyFont="1" applyBorder="1" applyAlignment="1">
      <alignment horizontal="right"/>
    </xf>
    <xf numFmtId="43" fontId="8" fillId="0" borderId="0" xfId="124" applyNumberFormat="1" applyFont="1" applyAlignment="1">
      <alignment horizontal="right"/>
    </xf>
    <xf numFmtId="43" fontId="6" fillId="0" borderId="2" xfId="124" applyNumberFormat="1" applyFont="1" applyBorder="1"/>
    <xf numFmtId="7" fontId="6" fillId="0" borderId="4" xfId="1" applyNumberFormat="1" applyFont="1" applyFill="1" applyBorder="1"/>
    <xf numFmtId="166" fontId="4" fillId="0" borderId="8" xfId="2" applyNumberFormat="1" applyFont="1" applyBorder="1" applyAlignment="1">
      <alignment vertical="center"/>
    </xf>
    <xf numFmtId="166" fontId="4" fillId="0" borderId="8" xfId="2" applyNumberFormat="1" applyFont="1" applyBorder="1" applyAlignment="1">
      <alignment horizontal="right" vertical="center"/>
    </xf>
    <xf numFmtId="166" fontId="4" fillId="0" borderId="31" xfId="2" applyNumberFormat="1" applyFont="1" applyBorder="1" applyAlignment="1">
      <alignment vertical="center"/>
    </xf>
    <xf numFmtId="166" fontId="24" fillId="0" borderId="6" xfId="3" applyNumberFormat="1" applyFont="1" applyFill="1" applyBorder="1" applyAlignment="1">
      <alignment horizontal="right" vertical="center" wrapText="1"/>
    </xf>
    <xf numFmtId="166" fontId="4" fillId="0" borderId="6" xfId="2" applyNumberFormat="1" applyFont="1" applyBorder="1" applyAlignment="1">
      <alignment vertical="center"/>
    </xf>
    <xf numFmtId="43" fontId="25" fillId="0" borderId="32" xfId="2" applyNumberFormat="1" applyFont="1" applyBorder="1" applyAlignment="1">
      <alignment horizontal="left" vertical="center" wrapText="1"/>
    </xf>
    <xf numFmtId="166" fontId="24" fillId="0" borderId="32" xfId="2" applyNumberFormat="1" applyFont="1" applyBorder="1" applyAlignment="1">
      <alignment horizontal="right" vertical="center" wrapText="1"/>
    </xf>
    <xf numFmtId="43" fontId="48" fillId="0" borderId="4" xfId="15" applyFont="1" applyFill="1" applyBorder="1" applyAlignment="1">
      <alignment horizontal="center" vertical="center"/>
    </xf>
    <xf numFmtId="7" fontId="79" fillId="12" borderId="0" xfId="0" applyNumberFormat="1" applyFont="1" applyFill="1" applyAlignment="1">
      <alignment vertical="top" wrapText="1"/>
    </xf>
    <xf numFmtId="0" fontId="3" fillId="9" borderId="0" xfId="179" applyFill="1"/>
    <xf numFmtId="0" fontId="8" fillId="9" borderId="73" xfId="179" applyFont="1" applyFill="1" applyBorder="1" applyAlignment="1">
      <alignment horizontal="center" vertical="center" wrapText="1"/>
    </xf>
    <xf numFmtId="0" fontId="8" fillId="9" borderId="61" xfId="179" applyFont="1" applyFill="1" applyBorder="1" applyAlignment="1">
      <alignment horizontal="center" vertical="center" wrapText="1"/>
    </xf>
    <xf numFmtId="0" fontId="8" fillId="9" borderId="30" xfId="179" applyFont="1" applyFill="1" applyBorder="1" applyAlignment="1">
      <alignment horizontal="center" vertical="center"/>
    </xf>
    <xf numFmtId="0" fontId="27" fillId="0" borderId="0" xfId="2" applyFont="1"/>
    <xf numFmtId="43" fontId="36" fillId="0" borderId="0" xfId="3" applyFont="1" applyAlignment="1">
      <alignment horizontal="right"/>
    </xf>
    <xf numFmtId="0" fontId="91" fillId="0" borderId="66" xfId="140" applyFont="1" applyBorder="1" applyAlignment="1">
      <alignment vertical="center" shrinkToFit="1"/>
    </xf>
    <xf numFmtId="14" fontId="91" fillId="0" borderId="66" xfId="140" applyNumberFormat="1" applyFont="1" applyBorder="1" applyAlignment="1">
      <alignment vertical="center"/>
    </xf>
    <xf numFmtId="0" fontId="91" fillId="0" borderId="66" xfId="140" applyFont="1" applyBorder="1" applyAlignment="1">
      <alignment horizontal="center" vertical="center"/>
    </xf>
    <xf numFmtId="0" fontId="91" fillId="0" borderId="66" xfId="140" applyFont="1" applyBorder="1" applyAlignment="1">
      <alignment vertical="center"/>
    </xf>
    <xf numFmtId="43" fontId="91" fillId="0" borderId="66" xfId="29" applyFont="1" applyFill="1" applyBorder="1" applyAlignment="1">
      <alignment vertical="center"/>
    </xf>
    <xf numFmtId="43" fontId="91" fillId="0" borderId="66" xfId="29" applyFont="1" applyBorder="1" applyAlignment="1">
      <alignment vertical="center"/>
    </xf>
    <xf numFmtId="14" fontId="91" fillId="0" borderId="66" xfId="140" applyNumberFormat="1" applyFont="1" applyBorder="1" applyAlignment="1">
      <alignment vertical="center" shrinkToFit="1"/>
    </xf>
    <xf numFmtId="0" fontId="91" fillId="0" borderId="19" xfId="140" applyFont="1" applyBorder="1"/>
    <xf numFmtId="0" fontId="92" fillId="0" borderId="19" xfId="140" applyFont="1" applyBorder="1" applyAlignment="1">
      <alignment horizontal="right"/>
    </xf>
    <xf numFmtId="43" fontId="92" fillId="0" borderId="19" xfId="29" applyFont="1" applyBorder="1"/>
    <xf numFmtId="0" fontId="16" fillId="0" borderId="4" xfId="2" applyFont="1" applyBorder="1" applyAlignment="1">
      <alignment horizontal="center" wrapText="1"/>
    </xf>
    <xf numFmtId="14" fontId="25" fillId="0" borderId="4" xfId="179" applyNumberFormat="1" applyFont="1" applyBorder="1" applyAlignment="1">
      <alignment horizontal="center" vertical="center" wrapText="1"/>
    </xf>
    <xf numFmtId="0" fontId="48" fillId="0" borderId="4" xfId="2" applyFont="1" applyBorder="1" applyAlignment="1">
      <alignment horizontal="center" vertical="center" wrapText="1"/>
    </xf>
    <xf numFmtId="0" fontId="25" fillId="0" borderId="4" xfId="179" applyFont="1" applyBorder="1" applyAlignment="1">
      <alignment horizontal="center" vertical="center" wrapText="1"/>
    </xf>
    <xf numFmtId="9" fontId="25" fillId="0" borderId="4" xfId="176" applyNumberFormat="1" applyFont="1" applyBorder="1" applyAlignment="1">
      <alignment horizontal="center" vertical="center"/>
    </xf>
    <xf numFmtId="9" fontId="25" fillId="0" borderId="4" xfId="180" applyFont="1" applyFill="1" applyBorder="1" applyAlignment="1">
      <alignment horizontal="center" vertical="center"/>
    </xf>
    <xf numFmtId="0" fontId="25" fillId="0" borderId="4" xfId="176" applyFont="1" applyBorder="1" applyAlignment="1">
      <alignment horizontal="center" vertical="center" wrapText="1"/>
    </xf>
    <xf numFmtId="0" fontId="16" fillId="0" borderId="4" xfId="2" applyFont="1" applyBorder="1" applyAlignment="1">
      <alignment horizontal="center" vertical="center" wrapText="1"/>
    </xf>
    <xf numFmtId="0" fontId="25" fillId="0" borderId="65" xfId="176" applyFont="1" applyBorder="1" applyAlignment="1">
      <alignment horizontal="center" vertical="center" wrapText="1"/>
    </xf>
    <xf numFmtId="0" fontId="29" fillId="0" borderId="0" xfId="0" applyFont="1" applyAlignment="1">
      <alignment vertical="center" wrapText="1"/>
    </xf>
    <xf numFmtId="7" fontId="51" fillId="0" borderId="4" xfId="13" applyNumberFormat="1" applyFont="1" applyFill="1" applyBorder="1"/>
    <xf numFmtId="43" fontId="79" fillId="12" borderId="0" xfId="0" applyNumberFormat="1" applyFont="1" applyFill="1" applyAlignment="1">
      <alignment horizontal="right" vertical="top" wrapText="1"/>
    </xf>
    <xf numFmtId="0" fontId="38" fillId="0" borderId="0" xfId="0" applyFont="1" applyAlignment="1">
      <alignment horizontal="center"/>
    </xf>
    <xf numFmtId="0" fontId="93" fillId="0" borderId="0" xfId="0" applyFont="1"/>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94" fillId="0" borderId="0" xfId="0" applyFont="1"/>
    <xf numFmtId="0" fontId="94" fillId="0" borderId="0" xfId="0" applyFont="1" applyAlignment="1">
      <alignment horizontal="center"/>
    </xf>
    <xf numFmtId="0" fontId="95" fillId="14" borderId="19" xfId="0" applyFont="1" applyFill="1" applyBorder="1" applyAlignment="1">
      <alignment horizontal="left" vertical="center" wrapText="1"/>
    </xf>
    <xf numFmtId="0" fontId="95" fillId="14" borderId="21" xfId="0" applyFont="1" applyFill="1" applyBorder="1" applyAlignment="1">
      <alignment horizontal="center" vertical="center" wrapText="1"/>
    </xf>
    <xf numFmtId="0" fontId="95" fillId="14" borderId="21" xfId="0" applyFont="1" applyFill="1" applyBorder="1" applyAlignment="1">
      <alignment horizontal="left" vertical="center" wrapText="1"/>
    </xf>
    <xf numFmtId="173" fontId="94" fillId="9" borderId="18" xfId="0" applyNumberFormat="1" applyFont="1" applyFill="1" applyBorder="1" applyAlignment="1">
      <alignment horizontal="right" vertical="center" wrapText="1"/>
    </xf>
    <xf numFmtId="173" fontId="94" fillId="0" borderId="0" xfId="0" applyNumberFormat="1" applyFont="1"/>
    <xf numFmtId="0" fontId="94" fillId="9" borderId="19" xfId="0" applyFont="1" applyFill="1" applyBorder="1" applyAlignment="1">
      <alignment horizontal="left" vertical="center" wrapText="1" indent="2"/>
    </xf>
    <xf numFmtId="173" fontId="94" fillId="9" borderId="21" xfId="0" applyNumberFormat="1" applyFont="1" applyFill="1" applyBorder="1" applyAlignment="1">
      <alignment horizontal="center" vertical="center" wrapText="1"/>
    </xf>
    <xf numFmtId="173" fontId="94" fillId="9" borderId="21" xfId="0" applyNumberFormat="1" applyFont="1" applyFill="1" applyBorder="1" applyAlignment="1">
      <alignment horizontal="left" vertical="center" wrapText="1" indent="2"/>
    </xf>
    <xf numFmtId="173" fontId="94" fillId="9" borderId="21" xfId="0" applyNumberFormat="1" applyFont="1" applyFill="1" applyBorder="1" applyAlignment="1">
      <alignment horizontal="right" vertical="center" wrapText="1"/>
    </xf>
    <xf numFmtId="0" fontId="94" fillId="9" borderId="0" xfId="0" applyFont="1" applyFill="1"/>
    <xf numFmtId="0" fontId="94" fillId="9" borderId="0" xfId="0" applyFont="1" applyFill="1" applyAlignment="1">
      <alignment horizontal="center"/>
    </xf>
    <xf numFmtId="173" fontId="94" fillId="0" borderId="0" xfId="0" applyNumberFormat="1" applyFont="1" applyAlignment="1">
      <alignment horizontal="center"/>
    </xf>
    <xf numFmtId="0" fontId="4" fillId="14" borderId="66" xfId="0" applyFont="1" applyFill="1" applyBorder="1" applyAlignment="1">
      <alignment horizontal="center" vertical="center" wrapText="1"/>
    </xf>
    <xf numFmtId="0" fontId="4" fillId="14" borderId="19" xfId="0" applyFont="1" applyFill="1" applyBorder="1" applyAlignment="1">
      <alignment horizontal="center" vertical="center"/>
    </xf>
    <xf numFmtId="173" fontId="39" fillId="0" borderId="66" xfId="0" applyNumberFormat="1" applyFont="1" applyBorder="1" applyAlignment="1">
      <alignment horizontal="justify" vertical="center" wrapText="1"/>
    </xf>
    <xf numFmtId="173" fontId="39" fillId="0" borderId="18" xfId="0" applyNumberFormat="1" applyFont="1" applyBorder="1" applyAlignment="1">
      <alignment horizontal="right" vertical="center" wrapText="1"/>
    </xf>
    <xf numFmtId="173" fontId="36" fillId="0" borderId="66" xfId="0" applyNumberFormat="1" applyFont="1" applyBorder="1" applyAlignment="1">
      <alignment horizontal="left" vertical="center" wrapText="1" indent="2"/>
    </xf>
    <xf numFmtId="173" fontId="36" fillId="0" borderId="18" xfId="0" applyNumberFormat="1" applyFont="1" applyBorder="1" applyAlignment="1">
      <alignment horizontal="right" vertical="center" wrapText="1"/>
    </xf>
    <xf numFmtId="173" fontId="36" fillId="15" borderId="18" xfId="0" applyNumberFormat="1" applyFont="1" applyFill="1" applyBorder="1" applyAlignment="1">
      <alignment horizontal="right" vertical="center" wrapText="1"/>
    </xf>
    <xf numFmtId="173" fontId="36" fillId="0" borderId="66" xfId="0" applyNumberFormat="1" applyFont="1" applyBorder="1" applyAlignment="1">
      <alignment horizontal="justify" vertical="center" wrapText="1"/>
    </xf>
    <xf numFmtId="173" fontId="39" fillId="0" borderId="66" xfId="0" applyNumberFormat="1" applyFont="1" applyBorder="1" applyAlignment="1">
      <alignment horizontal="justify" vertical="center"/>
    </xf>
    <xf numFmtId="173" fontId="97" fillId="0" borderId="66" xfId="0" applyNumberFormat="1" applyFont="1" applyBorder="1" applyAlignment="1">
      <alignment horizontal="justify" vertical="center" wrapText="1"/>
    </xf>
    <xf numFmtId="173" fontId="97" fillId="0" borderId="18" xfId="0" applyNumberFormat="1" applyFont="1" applyBorder="1" applyAlignment="1">
      <alignment horizontal="right" vertical="center" wrapText="1"/>
    </xf>
    <xf numFmtId="173" fontId="97" fillId="0" borderId="19" xfId="0" applyNumberFormat="1" applyFont="1" applyBorder="1" applyAlignment="1">
      <alignment horizontal="justify" vertical="center" wrapText="1"/>
    </xf>
    <xf numFmtId="173" fontId="97" fillId="0" borderId="21" xfId="0" applyNumberFormat="1" applyFont="1" applyBorder="1" applyAlignment="1">
      <alignment horizontal="right" vertical="center" wrapText="1"/>
    </xf>
    <xf numFmtId="173" fontId="82" fillId="0" borderId="0" xfId="0" applyNumberFormat="1" applyFont="1" applyAlignment="1">
      <alignment vertical="center"/>
    </xf>
    <xf numFmtId="173" fontId="36" fillId="0" borderId="0" xfId="0" applyNumberFormat="1" applyFont="1"/>
    <xf numFmtId="173" fontId="98" fillId="0" borderId="0" xfId="0" applyNumberFormat="1" applyFont="1" applyAlignment="1">
      <alignment vertical="center"/>
    </xf>
    <xf numFmtId="173" fontId="4" fillId="14" borderId="12" xfId="0" applyNumberFormat="1" applyFont="1" applyFill="1" applyBorder="1" applyAlignment="1">
      <alignment horizontal="center" vertical="center" wrapText="1"/>
    </xf>
    <xf numFmtId="173" fontId="4" fillId="14" borderId="21" xfId="0" applyNumberFormat="1" applyFont="1" applyFill="1" applyBorder="1" applyAlignment="1">
      <alignment horizontal="center" vertical="center" wrapText="1"/>
    </xf>
    <xf numFmtId="173" fontId="39" fillId="0" borderId="66" xfId="0" applyNumberFormat="1" applyFont="1" applyBorder="1" applyAlignment="1">
      <alignment horizontal="left" vertical="center" wrapText="1"/>
    </xf>
    <xf numFmtId="173" fontId="36" fillId="0" borderId="19" xfId="0" applyNumberFormat="1" applyFont="1" applyBorder="1" applyAlignment="1">
      <alignment horizontal="justify" vertical="center" wrapText="1"/>
    </xf>
    <xf numFmtId="173" fontId="36" fillId="0" borderId="21" xfId="0" applyNumberFormat="1" applyFont="1" applyBorder="1" applyAlignment="1">
      <alignment horizontal="right" vertical="center" wrapText="1"/>
    </xf>
    <xf numFmtId="0" fontId="4" fillId="14" borderId="18" xfId="0" applyFont="1" applyFill="1" applyBorder="1" applyAlignment="1">
      <alignment horizontal="center" vertical="center" wrapText="1"/>
    </xf>
    <xf numFmtId="0" fontId="39" fillId="0" borderId="66" xfId="0" applyFont="1" applyBorder="1" applyAlignment="1">
      <alignment horizontal="justify" vertical="center" wrapText="1"/>
    </xf>
    <xf numFmtId="0" fontId="97" fillId="0" borderId="18" xfId="0" applyFont="1" applyBorder="1" applyAlignment="1">
      <alignment horizontal="justify" vertical="center" wrapText="1"/>
    </xf>
    <xf numFmtId="0" fontId="39" fillId="0" borderId="66" xfId="0" applyFont="1" applyBorder="1" applyAlignment="1">
      <alignment horizontal="left" vertical="center" wrapText="1"/>
    </xf>
    <xf numFmtId="0" fontId="36" fillId="0" borderId="66" xfId="0" applyFont="1" applyBorder="1" applyAlignment="1">
      <alignment horizontal="left" vertical="center" wrapText="1" indent="1"/>
    </xf>
    <xf numFmtId="0" fontId="36" fillId="0" borderId="66" xfId="0" applyFont="1" applyBorder="1" applyAlignment="1">
      <alignment horizontal="left" vertical="center" wrapText="1"/>
    </xf>
    <xf numFmtId="0" fontId="36" fillId="0" borderId="19" xfId="0" applyFont="1" applyBorder="1" applyAlignment="1">
      <alignment horizontal="justify" vertical="center" wrapText="1"/>
    </xf>
    <xf numFmtId="173" fontId="39" fillId="0" borderId="21" xfId="0" applyNumberFormat="1" applyFont="1" applyBorder="1" applyAlignment="1">
      <alignment horizontal="justify" vertical="center" wrapText="1"/>
    </xf>
    <xf numFmtId="0" fontId="44" fillId="0" borderId="86" xfId="0" applyFont="1" applyBorder="1" applyAlignment="1">
      <alignment vertical="center"/>
    </xf>
    <xf numFmtId="0" fontId="45" fillId="14" borderId="18" xfId="0" applyFont="1" applyFill="1" applyBorder="1" applyAlignment="1">
      <alignment horizontal="center" vertical="center" wrapText="1"/>
    </xf>
    <xf numFmtId="173" fontId="44" fillId="9" borderId="19" xfId="0" applyNumberFormat="1" applyFont="1" applyFill="1" applyBorder="1" applyAlignment="1">
      <alignment vertical="center" wrapText="1"/>
    </xf>
    <xf numFmtId="173" fontId="44" fillId="9" borderId="21" xfId="0" applyNumberFormat="1" applyFont="1" applyFill="1" applyBorder="1" applyAlignment="1">
      <alignment vertical="center" wrapText="1"/>
    </xf>
    <xf numFmtId="173" fontId="45" fillId="14" borderId="87" xfId="0" applyNumberFormat="1" applyFont="1" applyFill="1" applyBorder="1" applyAlignment="1">
      <alignment vertical="center"/>
    </xf>
    <xf numFmtId="173" fontId="45" fillId="14" borderId="49" xfId="0" applyNumberFormat="1" applyFont="1" applyFill="1" applyBorder="1" applyAlignment="1">
      <alignment horizontal="center" vertical="center" wrapText="1"/>
    </xf>
    <xf numFmtId="173" fontId="45" fillId="9" borderId="19" xfId="0" applyNumberFormat="1" applyFont="1" applyFill="1" applyBorder="1" applyAlignment="1">
      <alignment vertical="center" wrapText="1"/>
    </xf>
    <xf numFmtId="173" fontId="45" fillId="9" borderId="21" xfId="0" applyNumberFormat="1" applyFont="1" applyFill="1" applyBorder="1" applyAlignment="1">
      <alignment vertical="center" wrapText="1"/>
    </xf>
    <xf numFmtId="173" fontId="44" fillId="0" borderId="0" xfId="0" applyNumberFormat="1" applyFont="1"/>
    <xf numFmtId="173" fontId="45" fillId="14" borderId="12" xfId="0" applyNumberFormat="1" applyFont="1" applyFill="1" applyBorder="1" applyAlignment="1">
      <alignment horizontal="center" vertical="center"/>
    </xf>
    <xf numFmtId="173" fontId="45" fillId="14" borderId="21" xfId="0" applyNumberFormat="1" applyFont="1" applyFill="1" applyBorder="1" applyAlignment="1">
      <alignment horizontal="center" vertical="center"/>
    </xf>
    <xf numFmtId="173" fontId="45" fillId="9" borderId="66" xfId="0" applyNumberFormat="1" applyFont="1" applyFill="1" applyBorder="1" applyAlignment="1">
      <alignment vertical="center"/>
    </xf>
    <xf numFmtId="173" fontId="45" fillId="9" borderId="18" xfId="0" applyNumberFormat="1" applyFont="1" applyFill="1" applyBorder="1" applyAlignment="1">
      <alignment vertical="center"/>
    </xf>
    <xf numFmtId="173" fontId="44" fillId="9" borderId="66" xfId="0" applyNumberFormat="1" applyFont="1" applyFill="1" applyBorder="1" applyAlignment="1">
      <alignment horizontal="left" vertical="center" indent="5"/>
    </xf>
    <xf numFmtId="173" fontId="44" fillId="9" borderId="18" xfId="0" applyNumberFormat="1" applyFont="1" applyFill="1" applyBorder="1" applyAlignment="1">
      <alignment vertical="center"/>
    </xf>
    <xf numFmtId="173" fontId="44" fillId="9" borderId="66" xfId="0" applyNumberFormat="1" applyFont="1" applyFill="1" applyBorder="1" applyAlignment="1">
      <alignment vertical="center"/>
    </xf>
    <xf numFmtId="173" fontId="45" fillId="9" borderId="19" xfId="0" applyNumberFormat="1" applyFont="1" applyFill="1" applyBorder="1" applyAlignment="1">
      <alignment vertical="center"/>
    </xf>
    <xf numFmtId="173" fontId="45" fillId="9" borderId="21" xfId="0" applyNumberFormat="1" applyFont="1" applyFill="1" applyBorder="1" applyAlignment="1">
      <alignment vertical="center"/>
    </xf>
    <xf numFmtId="173" fontId="44" fillId="9" borderId="66" xfId="0" applyNumberFormat="1" applyFont="1" applyFill="1" applyBorder="1" applyAlignment="1">
      <alignment horizontal="justify" vertical="center"/>
    </xf>
    <xf numFmtId="173" fontId="44" fillId="9" borderId="66" xfId="0" applyNumberFormat="1" applyFont="1" applyFill="1" applyBorder="1" applyAlignment="1">
      <alignment horizontal="left" vertical="center" indent="1"/>
    </xf>
    <xf numFmtId="173" fontId="44" fillId="16" borderId="18" xfId="0" applyNumberFormat="1" applyFont="1" applyFill="1" applyBorder="1" applyAlignment="1">
      <alignment vertical="center"/>
    </xf>
    <xf numFmtId="173" fontId="45" fillId="9" borderId="66" xfId="0" applyNumberFormat="1" applyFont="1" applyFill="1" applyBorder="1" applyAlignment="1">
      <alignment horizontal="left" vertical="center" indent="1"/>
    </xf>
    <xf numFmtId="173" fontId="45" fillId="9" borderId="66" xfId="0" applyNumberFormat="1" applyFont="1" applyFill="1" applyBorder="1" applyAlignment="1">
      <alignment horizontal="left" vertical="center" wrapText="1" indent="1"/>
    </xf>
    <xf numFmtId="173" fontId="44" fillId="9" borderId="0" xfId="0" applyNumberFormat="1" applyFont="1" applyFill="1"/>
    <xf numFmtId="173" fontId="94" fillId="9" borderId="16" xfId="0" applyNumberFormat="1" applyFont="1" applyFill="1" applyBorder="1" applyAlignment="1">
      <alignment vertical="center"/>
    </xf>
    <xf numFmtId="173" fontId="94" fillId="9" borderId="12" xfId="0" applyNumberFormat="1" applyFont="1" applyFill="1" applyBorder="1" applyAlignment="1">
      <alignment vertical="center"/>
    </xf>
    <xf numFmtId="173" fontId="94" fillId="9" borderId="66" xfId="0" applyNumberFormat="1" applyFont="1" applyFill="1" applyBorder="1" applyAlignment="1">
      <alignment vertical="center"/>
    </xf>
    <xf numFmtId="173" fontId="94" fillId="9" borderId="18" xfId="0" applyNumberFormat="1" applyFont="1" applyFill="1" applyBorder="1" applyAlignment="1">
      <alignment vertical="center"/>
    </xf>
    <xf numFmtId="173" fontId="94" fillId="9" borderId="66" xfId="0" applyNumberFormat="1" applyFont="1" applyFill="1" applyBorder="1" applyAlignment="1">
      <alignment horizontal="left" vertical="center" wrapText="1" indent="1"/>
    </xf>
    <xf numFmtId="173" fontId="94" fillId="9" borderId="66" xfId="0" applyNumberFormat="1" applyFont="1" applyFill="1" applyBorder="1" applyAlignment="1">
      <alignment horizontal="left" vertical="center" indent="5"/>
    </xf>
    <xf numFmtId="173" fontId="94" fillId="9" borderId="66" xfId="0" applyNumberFormat="1" applyFont="1" applyFill="1" applyBorder="1" applyAlignment="1">
      <alignment horizontal="left" vertical="center" indent="1"/>
    </xf>
    <xf numFmtId="173" fontId="94" fillId="16" borderId="18" xfId="0" applyNumberFormat="1" applyFont="1" applyFill="1" applyBorder="1" applyAlignment="1">
      <alignment vertical="center"/>
    </xf>
    <xf numFmtId="173" fontId="95" fillId="9" borderId="66" xfId="0" applyNumberFormat="1" applyFont="1" applyFill="1" applyBorder="1" applyAlignment="1">
      <alignment horizontal="left" vertical="center" indent="1"/>
    </xf>
    <xf numFmtId="173" fontId="95" fillId="9" borderId="18" xfId="0" applyNumberFormat="1" applyFont="1" applyFill="1" applyBorder="1" applyAlignment="1">
      <alignment vertical="center"/>
    </xf>
    <xf numFmtId="173" fontId="95" fillId="9" borderId="66" xfId="0" applyNumberFormat="1" applyFont="1" applyFill="1" applyBorder="1" applyAlignment="1">
      <alignment vertical="center"/>
    </xf>
    <xf numFmtId="173" fontId="95" fillId="9" borderId="19" xfId="0" applyNumberFormat="1" applyFont="1" applyFill="1" applyBorder="1" applyAlignment="1">
      <alignment horizontal="left" vertical="center" wrapText="1" indent="1"/>
    </xf>
    <xf numFmtId="173" fontId="95" fillId="9" borderId="21" xfId="0" applyNumberFormat="1" applyFont="1" applyFill="1" applyBorder="1" applyAlignment="1">
      <alignment vertical="center"/>
    </xf>
    <xf numFmtId="173" fontId="95" fillId="9" borderId="19" xfId="0" applyNumberFormat="1" applyFont="1" applyFill="1" applyBorder="1" applyAlignment="1">
      <alignment vertical="center"/>
    </xf>
    <xf numFmtId="0" fontId="94" fillId="0" borderId="0" xfId="0" applyFont="1" applyAlignment="1">
      <alignment horizontal="right"/>
    </xf>
    <xf numFmtId="173" fontId="95" fillId="0" borderId="66" xfId="0" applyNumberFormat="1" applyFont="1" applyBorder="1" applyAlignment="1">
      <alignment vertical="center"/>
    </xf>
    <xf numFmtId="173" fontId="94" fillId="0" borderId="18" xfId="0" applyNumberFormat="1" applyFont="1" applyBorder="1" applyAlignment="1">
      <alignment horizontal="right" vertical="center"/>
    </xf>
    <xf numFmtId="173" fontId="94" fillId="0" borderId="18" xfId="0" applyNumberFormat="1" applyFont="1" applyBorder="1" applyAlignment="1">
      <alignment horizontal="center" vertical="center"/>
    </xf>
    <xf numFmtId="173" fontId="94" fillId="0" borderId="66" xfId="0" applyNumberFormat="1" applyFont="1" applyBorder="1" applyAlignment="1">
      <alignment horizontal="left" vertical="center" indent="1"/>
    </xf>
    <xf numFmtId="173" fontId="94" fillId="0" borderId="18" xfId="0" applyNumberFormat="1" applyFont="1" applyBorder="1" applyAlignment="1">
      <alignment vertical="center"/>
    </xf>
    <xf numFmtId="173" fontId="94" fillId="0" borderId="66" xfId="0" applyNumberFormat="1" applyFont="1" applyBorder="1" applyAlignment="1">
      <alignment horizontal="left" vertical="center" wrapText="1" indent="1"/>
    </xf>
    <xf numFmtId="173" fontId="94" fillId="0" borderId="88" xfId="0" applyNumberFormat="1" applyFont="1" applyBorder="1" applyAlignment="1">
      <alignment vertical="center"/>
    </xf>
    <xf numFmtId="173" fontId="94" fillId="0" borderId="66" xfId="0" applyNumberFormat="1" applyFont="1" applyBorder="1" applyAlignment="1">
      <alignment horizontal="left" vertical="center" indent="3"/>
    </xf>
    <xf numFmtId="173" fontId="94" fillId="0" borderId="66" xfId="0" applyNumberFormat="1" applyFont="1" applyBorder="1" applyAlignment="1">
      <alignment horizontal="left" vertical="center" wrapText="1" indent="3"/>
    </xf>
    <xf numFmtId="173" fontId="94" fillId="0" borderId="66" xfId="0" applyNumberFormat="1" applyFont="1" applyBorder="1" applyAlignment="1">
      <alignment horizontal="left" vertical="center"/>
    </xf>
    <xf numFmtId="173" fontId="95" fillId="0" borderId="66" xfId="0" applyNumberFormat="1" applyFont="1" applyBorder="1" applyAlignment="1">
      <alignment vertical="center" wrapText="1"/>
    </xf>
    <xf numFmtId="173" fontId="95" fillId="0" borderId="18" xfId="0" applyNumberFormat="1" applyFont="1" applyBorder="1" applyAlignment="1">
      <alignment vertical="center"/>
    </xf>
    <xf numFmtId="173" fontId="95" fillId="0" borderId="88" xfId="0" applyNumberFormat="1" applyFont="1" applyBorder="1" applyAlignment="1">
      <alignment vertical="center"/>
    </xf>
    <xf numFmtId="173" fontId="94" fillId="0" borderId="66" xfId="0" applyNumberFormat="1" applyFont="1" applyBorder="1" applyAlignment="1">
      <alignment vertical="center"/>
    </xf>
    <xf numFmtId="173" fontId="94" fillId="14" borderId="18" xfId="0" applyNumberFormat="1" applyFont="1" applyFill="1" applyBorder="1" applyAlignment="1">
      <alignment vertical="center"/>
    </xf>
    <xf numFmtId="173" fontId="94" fillId="0" borderId="89" xfId="0" applyNumberFormat="1" applyFont="1" applyBorder="1" applyAlignment="1">
      <alignment horizontal="left" vertical="center" indent="1"/>
    </xf>
    <xf numFmtId="173" fontId="94" fillId="0" borderId="90" xfId="0" applyNumberFormat="1" applyFont="1" applyBorder="1" applyAlignment="1">
      <alignment vertical="center"/>
    </xf>
    <xf numFmtId="173" fontId="94" fillId="0" borderId="66" xfId="0" applyNumberFormat="1" applyFont="1" applyBorder="1" applyAlignment="1">
      <alignment horizontal="left" vertical="center" wrapText="1"/>
    </xf>
    <xf numFmtId="173" fontId="94" fillId="0" borderId="19" xfId="0" applyNumberFormat="1" applyFont="1" applyBorder="1" applyAlignment="1">
      <alignment horizontal="left" vertical="center" wrapText="1"/>
    </xf>
    <xf numFmtId="173" fontId="94" fillId="0" borderId="21" xfId="0" applyNumberFormat="1" applyFont="1" applyBorder="1" applyAlignment="1">
      <alignment horizontal="right" vertical="center"/>
    </xf>
    <xf numFmtId="173" fontId="94" fillId="0" borderId="21" xfId="0" applyNumberFormat="1" applyFont="1" applyBorder="1" applyAlignment="1">
      <alignment horizontal="justify" vertical="center"/>
    </xf>
    <xf numFmtId="0" fontId="95" fillId="0" borderId="11" xfId="0" applyFont="1" applyBorder="1" applyAlignment="1">
      <alignment horizontal="left" vertical="center"/>
    </xf>
    <xf numFmtId="0" fontId="95" fillId="0" borderId="12" xfId="0" applyFont="1" applyBorder="1" applyAlignment="1">
      <alignment horizontal="left" vertical="center"/>
    </xf>
    <xf numFmtId="173" fontId="95" fillId="0" borderId="66" xfId="0" applyNumberFormat="1" applyFont="1" applyBorder="1" applyAlignment="1">
      <alignment horizontal="right" vertical="center"/>
    </xf>
    <xf numFmtId="0" fontId="94" fillId="0" borderId="17" xfId="0" applyFont="1" applyBorder="1" applyAlignment="1">
      <alignment horizontal="left" vertical="center"/>
    </xf>
    <xf numFmtId="0" fontId="94" fillId="0" borderId="18" xfId="0" applyFont="1" applyBorder="1" applyAlignment="1">
      <alignment horizontal="left" vertical="center"/>
    </xf>
    <xf numFmtId="173" fontId="94" fillId="0" borderId="66" xfId="0" applyNumberFormat="1" applyFont="1" applyBorder="1" applyAlignment="1">
      <alignment horizontal="right" vertical="center"/>
    </xf>
    <xf numFmtId="0" fontId="94" fillId="0" borderId="17" xfId="0" applyFont="1" applyBorder="1" applyAlignment="1">
      <alignment horizontal="left" vertical="center" indent="3"/>
    </xf>
    <xf numFmtId="0" fontId="94" fillId="0" borderId="18" xfId="0" applyFont="1" applyBorder="1"/>
    <xf numFmtId="0" fontId="94" fillId="0" borderId="40" xfId="0" applyFont="1" applyBorder="1" applyAlignment="1">
      <alignment horizontal="left" vertical="center"/>
    </xf>
    <xf numFmtId="0" fontId="94" fillId="0" borderId="90" xfId="0" applyFont="1" applyBorder="1" applyAlignment="1">
      <alignment horizontal="left" vertical="center"/>
    </xf>
    <xf numFmtId="173" fontId="94" fillId="0" borderId="89" xfId="0" applyNumberFormat="1" applyFont="1" applyBorder="1" applyAlignment="1">
      <alignment horizontal="right" vertical="center"/>
    </xf>
    <xf numFmtId="173" fontId="94" fillId="0" borderId="90" xfId="0" applyNumberFormat="1" applyFont="1" applyBorder="1" applyAlignment="1">
      <alignment horizontal="right" vertical="center"/>
    </xf>
    <xf numFmtId="0" fontId="95" fillId="0" borderId="68" xfId="0" applyFont="1" applyBorder="1" applyAlignment="1">
      <alignment horizontal="left" vertical="center"/>
    </xf>
    <xf numFmtId="0" fontId="94" fillId="0" borderId="94" xfId="0" applyFont="1" applyBorder="1" applyAlignment="1">
      <alignment horizontal="left" vertical="center"/>
    </xf>
    <xf numFmtId="173" fontId="95" fillId="0" borderId="95" xfId="0" applyNumberFormat="1" applyFont="1" applyBorder="1" applyAlignment="1">
      <alignment horizontal="right" vertical="center"/>
    </xf>
    <xf numFmtId="0" fontId="95" fillId="0" borderId="17" xfId="0" applyFont="1" applyBorder="1" applyAlignment="1">
      <alignment horizontal="left" vertical="center"/>
    </xf>
    <xf numFmtId="0" fontId="95" fillId="0" borderId="18" xfId="0" applyFont="1" applyBorder="1" applyAlignment="1">
      <alignment horizontal="left" vertical="center"/>
    </xf>
    <xf numFmtId="0" fontId="94" fillId="0" borderId="20" xfId="0" applyFont="1" applyBorder="1" applyAlignment="1">
      <alignment horizontal="left" vertical="center"/>
    </xf>
    <xf numFmtId="0" fontId="94" fillId="0" borderId="21" xfId="0" applyFont="1" applyBorder="1" applyAlignment="1">
      <alignment horizontal="left" vertical="center"/>
    </xf>
    <xf numFmtId="173" fontId="94" fillId="0" borderId="19" xfId="0" applyNumberFormat="1" applyFont="1" applyBorder="1" applyAlignment="1">
      <alignment horizontal="right" vertical="center"/>
    </xf>
    <xf numFmtId="0" fontId="95" fillId="0" borderId="66" xfId="0" applyFont="1" applyBorder="1" applyAlignment="1">
      <alignment horizontal="justify" vertical="center" wrapText="1"/>
    </xf>
    <xf numFmtId="173" fontId="95" fillId="0" borderId="16" xfId="0" applyNumberFormat="1" applyFont="1" applyBorder="1" applyAlignment="1">
      <alignment horizontal="right" vertical="center" wrapText="1"/>
    </xf>
    <xf numFmtId="0" fontId="95" fillId="0" borderId="66" xfId="0" applyFont="1" applyBorder="1" applyAlignment="1">
      <alignment horizontal="left" vertical="center" wrapText="1" indent="1"/>
    </xf>
    <xf numFmtId="173" fontId="95" fillId="0" borderId="66" xfId="0" applyNumberFormat="1" applyFont="1" applyBorder="1" applyAlignment="1">
      <alignment horizontal="right" vertical="center" wrapText="1"/>
    </xf>
    <xf numFmtId="173" fontId="95" fillId="0" borderId="18" xfId="0" applyNumberFormat="1" applyFont="1" applyBorder="1" applyAlignment="1">
      <alignment horizontal="right" vertical="center"/>
    </xf>
    <xf numFmtId="0" fontId="94" fillId="0" borderId="66" xfId="0" applyFont="1" applyBorder="1" applyAlignment="1">
      <alignment horizontal="left" vertical="center" wrapText="1" indent="1"/>
    </xf>
    <xf numFmtId="173" fontId="94" fillId="0" borderId="18" xfId="0" applyNumberFormat="1" applyFont="1" applyBorder="1" applyAlignment="1">
      <alignment horizontal="right" vertical="center" wrapText="1"/>
    </xf>
    <xf numFmtId="173" fontId="95" fillId="0" borderId="18" xfId="0" applyNumberFormat="1" applyFont="1" applyBorder="1" applyAlignment="1">
      <alignment horizontal="right" vertical="center" wrapText="1"/>
    </xf>
    <xf numFmtId="173" fontId="94" fillId="0" borderId="66" xfId="0" applyNumberFormat="1" applyFont="1" applyBorder="1" applyAlignment="1">
      <alignment horizontal="right" vertical="center" wrapText="1"/>
    </xf>
    <xf numFmtId="0" fontId="94" fillId="0" borderId="19" xfId="0" applyFont="1" applyBorder="1" applyAlignment="1">
      <alignment horizontal="justify" vertical="center" wrapText="1"/>
    </xf>
    <xf numFmtId="173" fontId="94" fillId="0" borderId="21" xfId="0" applyNumberFormat="1" applyFont="1" applyBorder="1" applyAlignment="1">
      <alignment horizontal="right" vertical="center" wrapText="1"/>
    </xf>
    <xf numFmtId="0" fontId="45" fillId="14" borderId="22" xfId="0" applyFont="1" applyFill="1" applyBorder="1" applyAlignment="1">
      <alignment horizontal="center" vertical="center" wrapText="1"/>
    </xf>
    <xf numFmtId="0" fontId="95" fillId="0" borderId="16" xfId="0" applyFont="1" applyBorder="1" applyAlignment="1">
      <alignment horizontal="justify" vertical="center" wrapText="1"/>
    </xf>
    <xf numFmtId="0" fontId="94" fillId="0" borderId="18" xfId="0" applyFont="1" applyBorder="1" applyAlignment="1">
      <alignment horizontal="right" vertical="center" wrapText="1"/>
    </xf>
    <xf numFmtId="0" fontId="95" fillId="0" borderId="66" xfId="0" applyFont="1" applyBorder="1" applyAlignment="1">
      <alignment horizontal="left" vertical="center"/>
    </xf>
    <xf numFmtId="0" fontId="94" fillId="0" borderId="66" xfId="0" applyFont="1" applyBorder="1" applyAlignment="1">
      <alignment horizontal="left" vertical="center" indent="2"/>
    </xf>
    <xf numFmtId="0" fontId="94" fillId="0" borderId="66" xfId="0" applyFont="1" applyBorder="1" applyAlignment="1">
      <alignment horizontal="left" vertical="center"/>
    </xf>
    <xf numFmtId="0" fontId="94" fillId="0" borderId="66" xfId="0" applyFont="1" applyBorder="1" applyAlignment="1">
      <alignment horizontal="left" vertical="center" wrapText="1" indent="2"/>
    </xf>
    <xf numFmtId="0" fontId="94" fillId="0" borderId="89" xfId="0" applyFont="1" applyBorder="1" applyAlignment="1">
      <alignment horizontal="left" vertical="center" indent="2"/>
    </xf>
    <xf numFmtId="0" fontId="94" fillId="0" borderId="19" xfId="0" applyFont="1" applyBorder="1" applyAlignment="1">
      <alignment horizontal="left" vertical="center"/>
    </xf>
    <xf numFmtId="173" fontId="94" fillId="0" borderId="21" xfId="0" applyNumberFormat="1" applyFont="1" applyBorder="1" applyAlignment="1">
      <alignment vertical="center"/>
    </xf>
    <xf numFmtId="0" fontId="95" fillId="0" borderId="17" xfId="0" applyFont="1" applyBorder="1" applyAlignment="1">
      <alignment horizontal="left" vertical="center" wrapText="1"/>
    </xf>
    <xf numFmtId="0" fontId="94" fillId="0" borderId="17" xfId="0" applyFont="1" applyBorder="1" applyAlignment="1">
      <alignment horizontal="left" vertical="center" wrapText="1" indent="2"/>
    </xf>
    <xf numFmtId="0" fontId="95" fillId="0" borderId="20" xfId="0" applyFont="1" applyBorder="1" applyAlignment="1">
      <alignment horizontal="left" vertical="center" wrapText="1"/>
    </xf>
    <xf numFmtId="173" fontId="95" fillId="0" borderId="19" xfId="0" applyNumberFormat="1" applyFont="1" applyBorder="1" applyAlignment="1">
      <alignment horizontal="right" vertical="center" wrapText="1"/>
    </xf>
    <xf numFmtId="173" fontId="95" fillId="0" borderId="21" xfId="0" applyNumberFormat="1" applyFont="1" applyBorder="1" applyAlignment="1">
      <alignment horizontal="right" vertical="center" wrapText="1"/>
    </xf>
    <xf numFmtId="0" fontId="25" fillId="0" borderId="4" xfId="176" applyFont="1" applyBorder="1" applyAlignment="1">
      <alignment horizontal="center" vertical="center"/>
    </xf>
    <xf numFmtId="0" fontId="19" fillId="0" borderId="5" xfId="0" applyFont="1" applyBorder="1" applyAlignment="1">
      <alignment vertical="center"/>
    </xf>
    <xf numFmtId="0" fontId="19" fillId="0" borderId="5" xfId="0" applyFont="1" applyBorder="1" applyAlignment="1">
      <alignment vertical="center" wrapText="1"/>
    </xf>
    <xf numFmtId="4" fontId="19" fillId="0" borderId="5" xfId="0" applyNumberFormat="1" applyFont="1" applyBorder="1" applyAlignment="1">
      <alignment vertical="center" wrapText="1"/>
    </xf>
    <xf numFmtId="0" fontId="32" fillId="0" borderId="5" xfId="0" applyFont="1" applyBorder="1" applyAlignment="1">
      <alignment horizontal="center" vertical="center" wrapText="1"/>
    </xf>
    <xf numFmtId="4" fontId="19" fillId="0" borderId="5" xfId="0" applyNumberFormat="1" applyFont="1" applyBorder="1" applyAlignment="1">
      <alignment horizontal="right" vertical="center" wrapText="1"/>
    </xf>
    <xf numFmtId="0" fontId="99" fillId="14" borderId="19" xfId="0" applyFont="1" applyFill="1" applyBorder="1" applyAlignment="1">
      <alignment vertical="center"/>
    </xf>
    <xf numFmtId="0" fontId="99" fillId="14" borderId="21" xfId="0" applyFont="1" applyFill="1" applyBorder="1" applyAlignment="1">
      <alignment horizontal="center" vertical="center" wrapText="1"/>
    </xf>
    <xf numFmtId="0" fontId="99" fillId="14" borderId="21" xfId="0" applyFont="1" applyFill="1" applyBorder="1" applyAlignment="1">
      <alignment horizontal="center" vertical="center"/>
    </xf>
    <xf numFmtId="0" fontId="99" fillId="0" borderId="17" xfId="0" applyFont="1" applyBorder="1" applyAlignment="1">
      <alignment vertical="center"/>
    </xf>
    <xf numFmtId="173" fontId="99" fillId="0" borderId="66" xfId="0" applyNumberFormat="1" applyFont="1" applyBorder="1" applyAlignment="1">
      <alignment horizontal="right" vertical="center"/>
    </xf>
    <xf numFmtId="173" fontId="99" fillId="0" borderId="18" xfId="0" applyNumberFormat="1" applyFont="1" applyBorder="1" applyAlignment="1">
      <alignment horizontal="right" vertical="center"/>
    </xf>
    <xf numFmtId="0" fontId="94" fillId="0" borderId="17" xfId="0" applyFont="1" applyBorder="1" applyAlignment="1">
      <alignment vertical="center" wrapText="1"/>
    </xf>
    <xf numFmtId="0" fontId="94" fillId="0" borderId="17" xfId="0" applyFont="1" applyBorder="1" applyAlignment="1">
      <alignment vertical="center"/>
    </xf>
    <xf numFmtId="173" fontId="100" fillId="0" borderId="66" xfId="0" applyNumberFormat="1" applyFont="1" applyBorder="1" applyAlignment="1">
      <alignment horizontal="right" vertical="center"/>
    </xf>
    <xf numFmtId="173" fontId="100" fillId="0" borderId="18" xfId="0" applyNumberFormat="1" applyFont="1" applyBorder="1" applyAlignment="1">
      <alignment horizontal="right" vertical="center"/>
    </xf>
    <xf numFmtId="0" fontId="94" fillId="0" borderId="17" xfId="0" applyFont="1" applyBorder="1" applyAlignment="1">
      <alignment horizontal="left" vertical="center" indent="1"/>
    </xf>
    <xf numFmtId="0" fontId="95" fillId="0" borderId="17" xfId="0" applyFont="1" applyBorder="1" applyAlignment="1">
      <alignment vertical="center"/>
    </xf>
    <xf numFmtId="0" fontId="100" fillId="0" borderId="17" xfId="0" applyFont="1" applyBorder="1" applyAlignment="1">
      <alignment vertical="center"/>
    </xf>
    <xf numFmtId="0" fontId="99" fillId="0" borderId="17" xfId="0" applyFont="1" applyBorder="1" applyAlignment="1">
      <alignment vertical="center" wrapText="1"/>
    </xf>
    <xf numFmtId="0" fontId="94" fillId="0" borderId="66" xfId="0" applyFont="1" applyBorder="1" applyAlignment="1">
      <alignment vertical="center"/>
    </xf>
    <xf numFmtId="0" fontId="94" fillId="0" borderId="19" xfId="0" applyFont="1" applyBorder="1"/>
    <xf numFmtId="0" fontId="3" fillId="0" borderId="4" xfId="179" applyBorder="1"/>
    <xf numFmtId="174" fontId="86" fillId="0" borderId="6" xfId="0" applyNumberFormat="1" applyFont="1" applyBorder="1" applyAlignment="1">
      <alignment horizontal="center" vertical="center" wrapText="1"/>
    </xf>
    <xf numFmtId="0" fontId="3" fillId="0" borderId="85" xfId="179" applyBorder="1"/>
    <xf numFmtId="0" fontId="48" fillId="0" borderId="7" xfId="2" applyFont="1" applyBorder="1" applyAlignment="1">
      <alignment horizontal="center" vertical="center" wrapText="1"/>
    </xf>
    <xf numFmtId="0" fontId="8" fillId="0" borderId="2" xfId="179" applyFont="1" applyBorder="1" applyAlignment="1">
      <alignment horizontal="center" vertical="center" wrapText="1"/>
    </xf>
    <xf numFmtId="0" fontId="8" fillId="0" borderId="7" xfId="179" applyFont="1" applyBorder="1" applyAlignment="1">
      <alignment horizontal="left" vertical="center" wrapText="1"/>
    </xf>
    <xf numFmtId="0" fontId="25" fillId="0" borderId="7" xfId="179" applyFont="1" applyBorder="1" applyAlignment="1">
      <alignment horizontal="left" vertical="center" wrapText="1"/>
    </xf>
    <xf numFmtId="0" fontId="25" fillId="0" borderId="33" xfId="179" applyFont="1" applyBorder="1" applyAlignment="1">
      <alignment horizontal="center" vertical="center" wrapText="1"/>
    </xf>
    <xf numFmtId="166" fontId="25" fillId="0" borderId="4" xfId="179" applyNumberFormat="1" applyFont="1" applyBorder="1" applyAlignment="1">
      <alignment horizontal="center" vertical="center"/>
    </xf>
    <xf numFmtId="43" fontId="3" fillId="0" borderId="34" xfId="179" applyNumberFormat="1" applyBorder="1"/>
    <xf numFmtId="0" fontId="25" fillId="0" borderId="0" xfId="179" applyFont="1"/>
    <xf numFmtId="43" fontId="3" fillId="0" borderId="0" xfId="179" applyNumberFormat="1" applyAlignment="1">
      <alignment vertical="center"/>
    </xf>
    <xf numFmtId="43" fontId="45" fillId="0" borderId="0" xfId="179" applyNumberFormat="1" applyFont="1" applyAlignment="1">
      <alignment horizontal="left" vertical="center"/>
    </xf>
    <xf numFmtId="43" fontId="87" fillId="0" borderId="4" xfId="1" applyFont="1" applyBorder="1" applyAlignment="1">
      <alignment horizontal="right" vertical="center"/>
    </xf>
    <xf numFmtId="0" fontId="16" fillId="0" borderId="4" xfId="0" applyFont="1" applyBorder="1" applyAlignment="1">
      <alignment horizontal="center" vertical="justify"/>
    </xf>
    <xf numFmtId="0" fontId="8" fillId="0" borderId="4" xfId="176" applyFont="1" applyBorder="1" applyAlignment="1">
      <alignment horizontal="center" vertical="center"/>
    </xf>
    <xf numFmtId="4" fontId="55" fillId="0" borderId="0" xfId="140" applyNumberFormat="1" applyFont="1"/>
    <xf numFmtId="173" fontId="97" fillId="0" borderId="0" xfId="0" applyNumberFormat="1" applyFont="1" applyAlignment="1">
      <alignment horizontal="right" vertical="center" wrapText="1"/>
    </xf>
    <xf numFmtId="173" fontId="36" fillId="0" borderId="0" xfId="0" applyNumberFormat="1" applyFont="1" applyAlignment="1">
      <alignment horizontal="justify" vertical="center" wrapText="1"/>
    </xf>
    <xf numFmtId="173" fontId="36" fillId="0" borderId="0" xfId="0" applyNumberFormat="1" applyFont="1" applyAlignment="1">
      <alignment horizontal="right" vertical="center" wrapText="1"/>
    </xf>
    <xf numFmtId="0" fontId="94" fillId="0" borderId="0" xfId="0" applyFont="1" applyAlignment="1">
      <alignment horizontal="justify" vertical="center" wrapText="1"/>
    </xf>
    <xf numFmtId="173" fontId="94" fillId="0" borderId="0" xfId="0" applyNumberFormat="1" applyFont="1" applyAlignment="1">
      <alignment horizontal="right" vertical="center" wrapText="1"/>
    </xf>
    <xf numFmtId="0" fontId="99" fillId="9" borderId="0" xfId="0" applyFont="1" applyFill="1" applyAlignment="1">
      <alignment horizontal="center" vertical="top"/>
    </xf>
    <xf numFmtId="44" fontId="55" fillId="0" borderId="0" xfId="140" applyNumberFormat="1" applyFont="1"/>
    <xf numFmtId="14" fontId="51" fillId="0" borderId="4" xfId="0" applyNumberFormat="1" applyFont="1" applyBorder="1" applyAlignment="1">
      <alignment horizontal="center"/>
    </xf>
    <xf numFmtId="4" fontId="51" fillId="0" borderId="4" xfId="3" applyNumberFormat="1" applyFont="1" applyBorder="1"/>
    <xf numFmtId="4" fontId="51" fillId="0" borderId="4" xfId="0" applyNumberFormat="1" applyFont="1" applyBorder="1"/>
    <xf numFmtId="0" fontId="5" fillId="0" borderId="0" xfId="2" applyFont="1" applyAlignment="1">
      <alignment horizontal="center" vertical="center"/>
    </xf>
    <xf numFmtId="0" fontId="16" fillId="0" borderId="0" xfId="0" applyFont="1" applyAlignment="1">
      <alignment vertical="center" wrapText="1"/>
    </xf>
    <xf numFmtId="0" fontId="16" fillId="0" borderId="4" xfId="0" applyFont="1" applyBorder="1" applyAlignment="1">
      <alignment vertical="center" wrapText="1"/>
    </xf>
    <xf numFmtId="0" fontId="0" fillId="0" borderId="0" xfId="0" applyAlignment="1">
      <alignment horizontal="center" vertical="center"/>
    </xf>
    <xf numFmtId="0" fontId="0" fillId="0" borderId="0" xfId="0" applyAlignment="1">
      <alignment horizontal="right"/>
    </xf>
    <xf numFmtId="0" fontId="20" fillId="0" borderId="4" xfId="0" applyFont="1" applyBorder="1" applyAlignment="1">
      <alignment horizontal="center" vertical="center" wrapText="1"/>
    </xf>
    <xf numFmtId="0" fontId="0" fillId="0" borderId="0" xfId="0" applyAlignment="1">
      <alignment wrapText="1"/>
    </xf>
    <xf numFmtId="1" fontId="25" fillId="0" borderId="8" xfId="0" applyNumberFormat="1" applyFont="1" applyBorder="1" applyAlignment="1">
      <alignment horizontal="center" vertical="center"/>
    </xf>
    <xf numFmtId="0" fontId="25" fillId="0" borderId="4" xfId="0" applyFont="1" applyBorder="1"/>
    <xf numFmtId="9" fontId="25" fillId="0" borderId="4" xfId="180" applyFont="1" applyFill="1" applyBorder="1" applyAlignment="1">
      <alignment horizontal="center"/>
    </xf>
    <xf numFmtId="1" fontId="25" fillId="0" borderId="33" xfId="0" applyNumberFormat="1" applyFont="1" applyBorder="1" applyAlignment="1">
      <alignment horizontal="center" vertical="center"/>
    </xf>
    <xf numFmtId="1" fontId="25" fillId="0" borderId="4" xfId="0" applyNumberFormat="1" applyFont="1" applyBorder="1" applyAlignment="1">
      <alignment horizontal="center" vertical="center"/>
    </xf>
    <xf numFmtId="0" fontId="48" fillId="0" borderId="4" xfId="0" applyFont="1" applyBorder="1"/>
    <xf numFmtId="1" fontId="25" fillId="0" borderId="46" xfId="0" applyNumberFormat="1" applyFont="1" applyBorder="1" applyAlignment="1">
      <alignment horizontal="center" vertical="center"/>
    </xf>
    <xf numFmtId="1" fontId="25" fillId="0" borderId="31" xfId="0" applyNumberFormat="1" applyFont="1" applyBorder="1" applyAlignment="1">
      <alignment horizontal="center" vertical="center"/>
    </xf>
    <xf numFmtId="0" fontId="25" fillId="0" borderId="5" xfId="0" applyFont="1" applyBorder="1"/>
    <xf numFmtId="9" fontId="25" fillId="0" borderId="5" xfId="180" applyFont="1" applyFill="1" applyBorder="1" applyAlignment="1">
      <alignment horizontal="center"/>
    </xf>
    <xf numFmtId="4" fontId="3" fillId="0" borderId="6" xfId="144" applyNumberFormat="1" applyBorder="1" applyAlignment="1">
      <alignment horizontal="right" vertical="top" wrapText="1"/>
    </xf>
    <xf numFmtId="0" fontId="30" fillId="0" borderId="33" xfId="0" applyFont="1" applyBorder="1" applyAlignment="1">
      <alignment horizontal="center" vertical="center"/>
    </xf>
    <xf numFmtId="44" fontId="0" fillId="0" borderId="0" xfId="471" applyFont="1" applyFill="1"/>
    <xf numFmtId="44" fontId="0" fillId="0" borderId="0" xfId="0" applyNumberFormat="1"/>
    <xf numFmtId="0" fontId="5" fillId="0" borderId="0" xfId="2" applyFont="1" applyAlignment="1">
      <alignment vertical="center"/>
    </xf>
    <xf numFmtId="0" fontId="104" fillId="14" borderId="5" xfId="0" applyFont="1" applyFill="1" applyBorder="1" applyAlignment="1">
      <alignment horizontal="center" vertical="center"/>
    </xf>
    <xf numFmtId="0" fontId="0" fillId="0" borderId="0" xfId="0" applyAlignment="1">
      <alignment vertical="center"/>
    </xf>
    <xf numFmtId="4" fontId="102" fillId="0" borderId="0" xfId="0" applyNumberFormat="1" applyFont="1"/>
    <xf numFmtId="43" fontId="51" fillId="0" borderId="4" xfId="3" applyFont="1" applyBorder="1"/>
    <xf numFmtId="174" fontId="16" fillId="0" borderId="4" xfId="0" applyNumberFormat="1" applyFont="1" applyBorder="1" applyAlignment="1">
      <alignment horizontal="center" vertical="center" wrapText="1"/>
    </xf>
    <xf numFmtId="0" fontId="0" fillId="0" borderId="7" xfId="0" applyBorder="1"/>
    <xf numFmtId="0" fontId="0" fillId="0" borderId="2" xfId="0" applyBorder="1"/>
    <xf numFmtId="4" fontId="0" fillId="0" borderId="7" xfId="0" applyNumberFormat="1" applyBorder="1"/>
    <xf numFmtId="0" fontId="93" fillId="0" borderId="0" xfId="144" applyFont="1"/>
    <xf numFmtId="0" fontId="5" fillId="0" borderId="0" xfId="144" applyFont="1" applyAlignment="1">
      <alignment horizontal="center"/>
    </xf>
    <xf numFmtId="4" fontId="93" fillId="0" borderId="0" xfId="144" applyNumberFormat="1" applyFont="1"/>
    <xf numFmtId="0" fontId="93" fillId="0" borderId="0" xfId="144" applyFont="1" applyAlignment="1">
      <alignment horizontal="right"/>
    </xf>
    <xf numFmtId="0" fontId="17" fillId="0" borderId="0" xfId="144" applyFont="1" applyAlignment="1">
      <alignment wrapText="1"/>
    </xf>
    <xf numFmtId="0" fontId="5" fillId="0" borderId="0" xfId="144" applyFont="1" applyAlignment="1">
      <alignment horizontal="center" wrapText="1"/>
    </xf>
    <xf numFmtId="4" fontId="5" fillId="0" borderId="0" xfId="144" applyNumberFormat="1" applyFont="1" applyAlignment="1">
      <alignment horizontal="center" wrapText="1"/>
    </xf>
    <xf numFmtId="0" fontId="4" fillId="0" borderId="0" xfId="144" applyFont="1" applyAlignment="1">
      <alignment horizontal="right" wrapText="1"/>
    </xf>
    <xf numFmtId="0" fontId="3" fillId="0" borderId="0" xfId="144" applyAlignment="1">
      <alignment vertical="center"/>
    </xf>
    <xf numFmtId="0" fontId="25" fillId="0" borderId="6" xfId="144" applyFont="1" applyBorder="1" applyAlignment="1">
      <alignment horizontal="left"/>
    </xf>
    <xf numFmtId="0" fontId="25" fillId="0" borderId="6" xfId="144" applyFont="1" applyBorder="1" applyAlignment="1">
      <alignment vertical="top" wrapText="1"/>
    </xf>
    <xf numFmtId="15" fontId="25" fillId="0" borderId="6" xfId="144" applyNumberFormat="1" applyFont="1" applyBorder="1" applyAlignment="1">
      <alignment horizontal="center" vertical="top" wrapText="1"/>
    </xf>
    <xf numFmtId="0" fontId="25" fillId="0" borderId="6" xfId="144" applyFont="1" applyBorder="1" applyAlignment="1">
      <alignment horizontal="center" vertical="top" wrapText="1"/>
    </xf>
    <xf numFmtId="4" fontId="25" fillId="0" borderId="6" xfId="1" applyNumberFormat="1" applyFont="1" applyFill="1" applyBorder="1" applyAlignment="1">
      <alignment horizontal="right" vertical="top" wrapText="1"/>
    </xf>
    <xf numFmtId="0" fontId="25" fillId="0" borderId="6" xfId="144" applyFont="1" applyBorder="1"/>
    <xf numFmtId="39" fontId="25" fillId="0" borderId="6" xfId="471" applyNumberFormat="1" applyFont="1" applyFill="1" applyBorder="1" applyAlignment="1">
      <alignment horizontal="right" vertical="top" wrapText="1"/>
    </xf>
    <xf numFmtId="4" fontId="25" fillId="0" borderId="6" xfId="471" applyNumberFormat="1" applyFont="1" applyFill="1" applyBorder="1" applyAlignment="1">
      <alignment horizontal="right" vertical="top" wrapText="1"/>
    </xf>
    <xf numFmtId="1" fontId="25" fillId="0" borderId="31" xfId="0" applyNumberFormat="1" applyFont="1" applyBorder="1"/>
    <xf numFmtId="0" fontId="25" fillId="0" borderId="31" xfId="0" applyFont="1" applyBorder="1"/>
    <xf numFmtId="1" fontId="25" fillId="0" borderId="6" xfId="0" applyNumberFormat="1" applyFont="1" applyBorder="1"/>
    <xf numFmtId="0" fontId="25" fillId="0" borderId="6" xfId="0" applyFont="1" applyBorder="1"/>
    <xf numFmtId="9" fontId="25" fillId="0" borderId="6" xfId="180" applyFont="1" applyFill="1" applyBorder="1" applyAlignment="1">
      <alignment horizontal="center" vertical="top" wrapText="1"/>
    </xf>
    <xf numFmtId="4" fontId="25" fillId="0" borderId="6" xfId="144" applyNumberFormat="1" applyFont="1" applyBorder="1" applyAlignment="1">
      <alignment horizontal="right" vertical="top" wrapText="1"/>
    </xf>
    <xf numFmtId="0" fontId="48" fillId="0" borderId="6" xfId="0" applyFont="1" applyBorder="1"/>
    <xf numFmtId="4" fontId="48" fillId="0" borderId="6" xfId="3" applyNumberFormat="1" applyFont="1" applyFill="1" applyBorder="1"/>
    <xf numFmtId="4" fontId="3" fillId="0" borderId="0" xfId="144" applyNumberFormat="1" applyAlignment="1">
      <alignment horizontal="right" vertical="top" wrapText="1"/>
    </xf>
    <xf numFmtId="4" fontId="46" fillId="0" borderId="6" xfId="3" applyNumberFormat="1" applyFont="1" applyFill="1" applyBorder="1" applyAlignment="1">
      <alignment vertical="center"/>
    </xf>
    <xf numFmtId="4" fontId="48" fillId="0" borderId="6" xfId="0" applyNumberFormat="1" applyFont="1" applyBorder="1"/>
    <xf numFmtId="9" fontId="25" fillId="0" borderId="6" xfId="180" applyFont="1" applyBorder="1" applyAlignment="1">
      <alignment horizontal="center" vertical="top" wrapText="1"/>
    </xf>
    <xf numFmtId="43" fontId="3" fillId="0" borderId="0" xfId="144" applyNumberFormat="1"/>
    <xf numFmtId="4" fontId="3" fillId="0" borderId="0" xfId="144" applyNumberFormat="1"/>
    <xf numFmtId="0" fontId="3" fillId="0" borderId="0" xfId="144"/>
    <xf numFmtId="0" fontId="4" fillId="0" borderId="0" xfId="144" applyFont="1"/>
    <xf numFmtId="0" fontId="106" fillId="0" borderId="0" xfId="144" applyFont="1" applyAlignment="1">
      <alignment horizontal="center" vertical="top" wrapText="1"/>
    </xf>
    <xf numFmtId="0" fontId="16" fillId="0" borderId="4" xfId="2" applyFont="1" applyBorder="1" applyAlignment="1">
      <alignment horizontal="justify" vertical="center" wrapText="1"/>
    </xf>
    <xf numFmtId="0" fontId="94" fillId="0" borderId="17" xfId="0" applyFont="1" applyBorder="1" applyAlignment="1">
      <alignment horizontal="left" vertical="center" wrapText="1"/>
    </xf>
    <xf numFmtId="0" fontId="45" fillId="14" borderId="11" xfId="0" applyFont="1" applyFill="1" applyBorder="1" applyAlignment="1">
      <alignment horizontal="center" vertical="center"/>
    </xf>
    <xf numFmtId="0" fontId="45" fillId="14" borderId="17" xfId="0" applyFont="1" applyFill="1" applyBorder="1" applyAlignment="1">
      <alignment horizontal="center" vertical="center"/>
    </xf>
    <xf numFmtId="0" fontId="45" fillId="14" borderId="20" xfId="0" applyFont="1" applyFill="1" applyBorder="1" applyAlignment="1">
      <alignment horizontal="center" vertical="center"/>
    </xf>
    <xf numFmtId="0" fontId="45" fillId="14" borderId="21" xfId="0" applyFont="1" applyFill="1" applyBorder="1" applyAlignment="1">
      <alignment horizontal="center" vertical="center"/>
    </xf>
    <xf numFmtId="0" fontId="45" fillId="14" borderId="21" xfId="0" applyFont="1" applyFill="1" applyBorder="1" applyAlignment="1">
      <alignment horizontal="center" vertical="center" wrapText="1"/>
    </xf>
    <xf numFmtId="0" fontId="99" fillId="9" borderId="17" xfId="0" applyFont="1" applyFill="1" applyBorder="1" applyAlignment="1">
      <alignment horizontal="center" vertical="center"/>
    </xf>
    <xf numFmtId="0" fontId="99" fillId="9" borderId="0" xfId="0" applyFont="1" applyFill="1" applyAlignment="1">
      <alignment horizontal="center" vertical="center"/>
    </xf>
    <xf numFmtId="0" fontId="99" fillId="9" borderId="92" xfId="0" applyFont="1" applyFill="1" applyBorder="1" applyAlignment="1">
      <alignment horizontal="center" vertical="center"/>
    </xf>
    <xf numFmtId="1" fontId="107" fillId="0" borderId="4" xfId="0" applyNumberFormat="1" applyFont="1" applyBorder="1"/>
    <xf numFmtId="0" fontId="108" fillId="0" borderId="4" xfId="0" applyFont="1" applyBorder="1"/>
    <xf numFmtId="0" fontId="109" fillId="0" borderId="4" xfId="0" applyFont="1" applyBorder="1" applyAlignment="1">
      <alignment vertical="center"/>
    </xf>
    <xf numFmtId="0" fontId="107" fillId="0" borderId="4" xfId="0" applyFont="1" applyBorder="1"/>
    <xf numFmtId="43" fontId="108" fillId="0" borderId="4" xfId="3" applyFont="1" applyBorder="1"/>
    <xf numFmtId="43" fontId="109" fillId="0" borderId="4" xfId="3" applyFont="1" applyBorder="1" applyAlignment="1">
      <alignment vertical="center"/>
    </xf>
    <xf numFmtId="0" fontId="25" fillId="0" borderId="0" xfId="0" applyFont="1"/>
    <xf numFmtId="9" fontId="25" fillId="0" borderId="0" xfId="180" applyFont="1" applyFill="1" applyBorder="1" applyAlignment="1">
      <alignment horizontal="center"/>
    </xf>
    <xf numFmtId="43" fontId="103" fillId="0" borderId="0" xfId="0" applyNumberFormat="1" applyFont="1" applyAlignment="1">
      <alignment horizontal="justify" vertical="center" wrapText="1"/>
    </xf>
    <xf numFmtId="0" fontId="46" fillId="0" borderId="32" xfId="0" applyFont="1" applyBorder="1" applyAlignment="1">
      <alignment horizontal="center" vertical="center" wrapText="1"/>
    </xf>
    <xf numFmtId="44" fontId="0" fillId="0" borderId="0" xfId="471" applyFont="1"/>
    <xf numFmtId="166" fontId="25" fillId="0" borderId="7" xfId="179" applyNumberFormat="1" applyFont="1" applyBorder="1" applyAlignment="1">
      <alignment horizontal="center" vertical="center"/>
    </xf>
    <xf numFmtId="43" fontId="3" fillId="0" borderId="7" xfId="179" applyNumberFormat="1" applyBorder="1"/>
    <xf numFmtId="43" fontId="109" fillId="0" borderId="7" xfId="3" applyFont="1" applyFill="1" applyBorder="1" applyAlignment="1">
      <alignment vertical="center"/>
    </xf>
    <xf numFmtId="0" fontId="0" fillId="0" borderId="5" xfId="0" applyBorder="1"/>
    <xf numFmtId="0" fontId="0" fillId="0" borderId="64" xfId="0" applyBorder="1"/>
    <xf numFmtId="4" fontId="0" fillId="0" borderId="5" xfId="0" applyNumberFormat="1" applyBorder="1"/>
    <xf numFmtId="0" fontId="0" fillId="0" borderId="6" xfId="0" applyBorder="1"/>
    <xf numFmtId="4" fontId="0" fillId="0" borderId="6" xfId="0" applyNumberFormat="1" applyBorder="1"/>
    <xf numFmtId="1" fontId="110" fillId="0" borderId="6" xfId="0" applyNumberFormat="1" applyFont="1" applyBorder="1"/>
    <xf numFmtId="0" fontId="110" fillId="0" borderId="0" xfId="0" applyFont="1"/>
    <xf numFmtId="43" fontId="18" fillId="0" borderId="6" xfId="3" applyFont="1" applyBorder="1"/>
    <xf numFmtId="43" fontId="0" fillId="0" borderId="6" xfId="3" applyFont="1" applyFill="1" applyBorder="1"/>
    <xf numFmtId="1" fontId="111" fillId="0" borderId="6" xfId="0" applyNumberFormat="1" applyFont="1" applyBorder="1"/>
    <xf numFmtId="0" fontId="111" fillId="0" borderId="0" xfId="0" applyFont="1"/>
    <xf numFmtId="43" fontId="18" fillId="0" borderId="6" xfId="3" applyFont="1" applyFill="1" applyBorder="1"/>
    <xf numFmtId="43" fontId="47" fillId="0" borderId="6" xfId="3" applyFont="1" applyFill="1" applyBorder="1" applyAlignment="1">
      <alignment vertical="center"/>
    </xf>
    <xf numFmtId="43" fontId="51" fillId="0" borderId="6" xfId="3" applyFont="1" applyBorder="1"/>
    <xf numFmtId="43" fontId="112" fillId="0" borderId="6" xfId="3" applyFont="1" applyBorder="1"/>
    <xf numFmtId="43" fontId="41" fillId="0" borderId="6" xfId="3" applyFont="1" applyBorder="1" applyAlignment="1">
      <alignment vertical="center"/>
    </xf>
    <xf numFmtId="43" fontId="112" fillId="0" borderId="6" xfId="3" applyFont="1" applyFill="1" applyBorder="1"/>
    <xf numFmtId="1" fontId="111" fillId="0" borderId="31" xfId="0" applyNumberFormat="1" applyFont="1" applyBorder="1"/>
    <xf numFmtId="0" fontId="0" fillId="0" borderId="6" xfId="0" applyBorder="1" applyAlignment="1">
      <alignment vertical="center" wrapText="1"/>
    </xf>
    <xf numFmtId="43" fontId="18" fillId="0" borderId="32" xfId="3" applyFont="1" applyFill="1" applyBorder="1"/>
    <xf numFmtId="0" fontId="0" fillId="0" borderId="31" xfId="0" applyBorder="1"/>
    <xf numFmtId="0" fontId="111" fillId="0" borderId="6" xfId="0" applyFont="1" applyBorder="1"/>
    <xf numFmtId="43" fontId="1" fillId="0" borderId="32" xfId="3" applyFont="1" applyFill="1" applyBorder="1"/>
    <xf numFmtId="0" fontId="3" fillId="0" borderId="7" xfId="144" applyBorder="1"/>
    <xf numFmtId="0" fontId="3" fillId="0" borderId="7" xfId="144" applyBorder="1" applyAlignment="1">
      <alignment vertical="top" wrapText="1"/>
    </xf>
    <xf numFmtId="15" fontId="3" fillId="0" borderId="7" xfId="144" applyNumberFormat="1" applyBorder="1" applyAlignment="1">
      <alignment horizontal="center" vertical="top" wrapText="1"/>
    </xf>
    <xf numFmtId="9" fontId="3" fillId="0" borderId="7" xfId="180" applyFont="1" applyBorder="1" applyAlignment="1">
      <alignment horizontal="center" vertical="top" wrapText="1"/>
    </xf>
    <xf numFmtId="4" fontId="4" fillId="0" borderId="7" xfId="144" applyNumberFormat="1" applyFont="1" applyBorder="1" applyAlignment="1">
      <alignment horizontal="right" vertical="top" wrapText="1"/>
    </xf>
    <xf numFmtId="0" fontId="46" fillId="0" borderId="4" xfId="0" applyFont="1" applyBorder="1" applyAlignment="1">
      <alignment horizontal="center" vertical="center" wrapText="1"/>
    </xf>
    <xf numFmtId="4" fontId="103" fillId="0" borderId="4" xfId="0" applyNumberFormat="1" applyFont="1" applyBorder="1" applyAlignment="1">
      <alignment horizontal="right" vertical="center" wrapText="1"/>
    </xf>
    <xf numFmtId="4" fontId="25" fillId="0" borderId="6" xfId="144" applyNumberFormat="1" applyFont="1" applyBorder="1" applyAlignment="1">
      <alignment vertical="top" wrapText="1"/>
    </xf>
    <xf numFmtId="4" fontId="25" fillId="0" borderId="31" xfId="144" applyNumberFormat="1" applyFont="1" applyBorder="1" applyAlignment="1">
      <alignment vertical="top" wrapText="1"/>
    </xf>
    <xf numFmtId="4" fontId="103" fillId="0" borderId="5" xfId="0" applyNumberFormat="1" applyFont="1" applyBorder="1" applyAlignment="1">
      <alignment horizontal="right" vertical="center" wrapText="1"/>
    </xf>
    <xf numFmtId="0" fontId="46" fillId="0" borderId="5" xfId="0" applyFont="1" applyBorder="1" applyAlignment="1">
      <alignment horizontal="center" vertical="center" wrapText="1"/>
    </xf>
    <xf numFmtId="0" fontId="95" fillId="0" borderId="66" xfId="0" applyFont="1" applyBorder="1" applyAlignment="1">
      <alignment horizontal="left" vertical="center" wrapText="1" indent="2"/>
    </xf>
    <xf numFmtId="173" fontId="95" fillId="0" borderId="18" xfId="0" applyNumberFormat="1" applyFont="1" applyBorder="1" applyAlignment="1">
      <alignment horizontal="left" vertical="center" wrapText="1" indent="2"/>
    </xf>
    <xf numFmtId="173" fontId="94" fillId="0" borderId="18" xfId="0" applyNumberFormat="1" applyFont="1" applyBorder="1" applyAlignment="1">
      <alignment horizontal="left" vertical="center" wrapText="1" indent="2"/>
    </xf>
    <xf numFmtId="0" fontId="94" fillId="0" borderId="66" xfId="0" applyFont="1" applyBorder="1" applyAlignment="1">
      <alignment horizontal="left" vertical="center" wrapText="1" indent="4"/>
    </xf>
    <xf numFmtId="173" fontId="94" fillId="0" borderId="66" xfId="0" applyNumberFormat="1" applyFont="1" applyBorder="1" applyAlignment="1">
      <alignment horizontal="left" vertical="center" wrapText="1" indent="4"/>
    </xf>
    <xf numFmtId="173" fontId="94" fillId="0" borderId="66" xfId="0" applyNumberFormat="1" applyFont="1" applyBorder="1" applyAlignment="1">
      <alignment horizontal="left" vertical="center" indent="4"/>
    </xf>
    <xf numFmtId="173" fontId="96" fillId="0" borderId="18" xfId="0" applyNumberFormat="1" applyFont="1" applyBorder="1" applyAlignment="1">
      <alignment horizontal="left" vertical="center" wrapText="1" indent="2"/>
    </xf>
    <xf numFmtId="173" fontId="95" fillId="0" borderId="18" xfId="0" applyNumberFormat="1" applyFont="1" applyBorder="1" applyAlignment="1">
      <alignment vertical="center" wrapText="1"/>
    </xf>
    <xf numFmtId="173" fontId="94" fillId="0" borderId="66" xfId="0" applyNumberFormat="1" applyFont="1" applyBorder="1" applyAlignment="1">
      <alignment horizontal="left" vertical="center" wrapText="1" indent="5"/>
    </xf>
    <xf numFmtId="173" fontId="94" fillId="0" borderId="18" xfId="0" applyNumberFormat="1" applyFont="1" applyBorder="1" applyAlignment="1">
      <alignment vertical="center" wrapText="1"/>
    </xf>
    <xf numFmtId="173" fontId="94" fillId="0" borderId="66" xfId="0" applyNumberFormat="1" applyFont="1" applyBorder="1" applyAlignment="1">
      <alignment vertical="center" wrapText="1"/>
    </xf>
    <xf numFmtId="173" fontId="94" fillId="15" borderId="18" xfId="0" applyNumberFormat="1" applyFont="1" applyFill="1" applyBorder="1" applyAlignment="1">
      <alignment vertical="center" wrapText="1"/>
    </xf>
    <xf numFmtId="0" fontId="95" fillId="0" borderId="66" xfId="0" applyFont="1" applyBorder="1" applyAlignment="1">
      <alignment horizontal="left" vertical="center" wrapText="1"/>
    </xf>
    <xf numFmtId="4" fontId="25" fillId="0" borderId="31" xfId="1" applyNumberFormat="1" applyFont="1" applyFill="1" applyBorder="1" applyAlignment="1">
      <alignment vertical="top" wrapText="1"/>
    </xf>
    <xf numFmtId="39" fontId="25" fillId="0" borderId="6" xfId="1" applyNumberFormat="1" applyFont="1" applyFill="1" applyBorder="1" applyAlignment="1">
      <alignment horizontal="right" vertical="top" wrapText="1"/>
    </xf>
    <xf numFmtId="4" fontId="25" fillId="0" borderId="6" xfId="1" applyNumberFormat="1" applyFont="1" applyFill="1" applyBorder="1" applyAlignment="1">
      <alignment vertical="top" wrapText="1"/>
    </xf>
    <xf numFmtId="17" fontId="57" fillId="0" borderId="0" xfId="179" applyNumberFormat="1" applyFont="1" applyAlignment="1">
      <alignment horizontal="center"/>
    </xf>
    <xf numFmtId="4" fontId="8" fillId="0" borderId="0" xfId="124" applyNumberFormat="1" applyFont="1"/>
    <xf numFmtId="8" fontId="103" fillId="0" borderId="5" xfId="0" applyNumberFormat="1" applyFont="1" applyBorder="1" applyAlignment="1">
      <alignment horizontal="center" vertical="center" wrapText="1"/>
    </xf>
    <xf numFmtId="43" fontId="103" fillId="0" borderId="5" xfId="0" applyNumberFormat="1" applyFont="1" applyBorder="1" applyAlignment="1">
      <alignment horizontal="center" vertical="center" wrapText="1"/>
    </xf>
    <xf numFmtId="8" fontId="103" fillId="0" borderId="4" xfId="0" applyNumberFormat="1" applyFont="1" applyBorder="1" applyAlignment="1">
      <alignment horizontal="center" vertical="center" wrapText="1"/>
    </xf>
    <xf numFmtId="43" fontId="103" fillId="0" borderId="4" xfId="0" applyNumberFormat="1" applyFont="1" applyBorder="1" applyAlignment="1">
      <alignment horizontal="center" vertical="center" wrapText="1"/>
    </xf>
    <xf numFmtId="0" fontId="38" fillId="0" borderId="0" xfId="0" applyFont="1" applyAlignment="1">
      <alignment horizontal="center"/>
    </xf>
    <xf numFmtId="0" fontId="5" fillId="0" borderId="0" xfId="2" applyFont="1" applyAlignment="1">
      <alignment horizontal="center"/>
    </xf>
    <xf numFmtId="0" fontId="3" fillId="0" borderId="0" xfId="2" applyAlignment="1">
      <alignment horizontal="center"/>
    </xf>
    <xf numFmtId="4" fontId="3" fillId="0" borderId="0" xfId="2" applyNumberFormat="1" applyAlignment="1">
      <alignment horizontal="center"/>
    </xf>
    <xf numFmtId="0" fontId="5" fillId="0" borderId="0" xfId="124" applyFont="1" applyAlignment="1">
      <alignment horizontal="center"/>
    </xf>
    <xf numFmtId="0" fontId="8" fillId="0" borderId="0" xfId="124" applyFont="1" applyAlignment="1">
      <alignment horizontal="center"/>
    </xf>
    <xf numFmtId="0" fontId="8" fillId="0" borderId="0" xfId="2" applyFont="1" applyAlignment="1">
      <alignment horizontal="center" vertical="center" wrapText="1"/>
    </xf>
    <xf numFmtId="0" fontId="5" fillId="0" borderId="0" xfId="2" applyFont="1" applyAlignment="1">
      <alignment horizontal="center" vertical="center"/>
    </xf>
    <xf numFmtId="0" fontId="4" fillId="4" borderId="4" xfId="2" applyFont="1" applyFill="1" applyBorder="1" applyAlignment="1">
      <alignment horizontal="center" vertical="center" wrapText="1"/>
    </xf>
    <xf numFmtId="0" fontId="6" fillId="4" borderId="5" xfId="2" applyFont="1" applyFill="1" applyBorder="1" applyAlignment="1">
      <alignment horizontal="center" vertical="center" wrapText="1"/>
    </xf>
    <xf numFmtId="0" fontId="6" fillId="4" borderId="6" xfId="2" applyFont="1" applyFill="1" applyBorder="1" applyAlignment="1">
      <alignment horizontal="center" vertical="center" wrapText="1"/>
    </xf>
    <xf numFmtId="43" fontId="4" fillId="0" borderId="5" xfId="1" applyFont="1" applyFill="1" applyBorder="1" applyAlignment="1">
      <alignment horizontal="center"/>
    </xf>
    <xf numFmtId="43" fontId="4" fillId="0" borderId="7" xfId="1" applyFont="1" applyFill="1" applyBorder="1" applyAlignment="1">
      <alignment horizontal="center"/>
    </xf>
    <xf numFmtId="0" fontId="4" fillId="0" borderId="8" xfId="2" applyFont="1" applyBorder="1" applyAlignment="1">
      <alignment horizontal="center" wrapText="1"/>
    </xf>
    <xf numFmtId="0" fontId="4" fillId="0" borderId="9" xfId="2" applyFont="1" applyBorder="1" applyAlignment="1">
      <alignment horizontal="center" wrapText="1"/>
    </xf>
    <xf numFmtId="0" fontId="4" fillId="0" borderId="10" xfId="2" applyFont="1" applyBorder="1" applyAlignment="1">
      <alignment horizontal="center" wrapText="1"/>
    </xf>
    <xf numFmtId="43" fontId="4" fillId="0" borderId="8" xfId="3" applyFont="1" applyFill="1" applyBorder="1" applyAlignment="1">
      <alignment horizontal="left"/>
    </xf>
    <xf numFmtId="43" fontId="4" fillId="0" borderId="10" xfId="3" applyFont="1" applyFill="1" applyBorder="1" applyAlignment="1">
      <alignment horizontal="left"/>
    </xf>
    <xf numFmtId="43" fontId="4" fillId="0" borderId="5" xfId="3" applyFont="1" applyFill="1" applyBorder="1" applyAlignment="1">
      <alignment horizontal="center"/>
    </xf>
    <xf numFmtId="43" fontId="4" fillId="0" borderId="7" xfId="3" applyFont="1" applyFill="1" applyBorder="1" applyAlignment="1">
      <alignment horizontal="center"/>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5" xfId="2" applyFont="1" applyFill="1" applyBorder="1" applyAlignment="1">
      <alignment horizontal="center" vertical="center"/>
    </xf>
    <xf numFmtId="0" fontId="4" fillId="4" borderId="6" xfId="2" applyFont="1" applyFill="1" applyBorder="1" applyAlignment="1">
      <alignment horizontal="center" vertical="center"/>
    </xf>
    <xf numFmtId="0" fontId="4" fillId="4" borderId="7" xfId="2" applyFont="1" applyFill="1" applyBorder="1" applyAlignment="1">
      <alignment horizontal="center" vertical="center"/>
    </xf>
    <xf numFmtId="0" fontId="0" fillId="0" borderId="0" xfId="0" applyAlignment="1">
      <alignment horizontal="center"/>
    </xf>
    <xf numFmtId="0" fontId="28" fillId="0" borderId="4" xfId="125" applyFont="1" applyBorder="1" applyAlignment="1">
      <alignment horizontal="center"/>
    </xf>
    <xf numFmtId="0" fontId="5" fillId="0" borderId="0" xfId="125" applyFont="1" applyAlignment="1">
      <alignment horizontal="center" wrapText="1"/>
    </xf>
    <xf numFmtId="0" fontId="5" fillId="0" borderId="0" xfId="125" applyFont="1" applyAlignment="1">
      <alignment horizontal="center"/>
    </xf>
    <xf numFmtId="0" fontId="4" fillId="4" borderId="11" xfId="125" applyFont="1" applyFill="1" applyBorder="1" applyAlignment="1">
      <alignment horizontal="center" vertical="center" wrapText="1"/>
    </xf>
    <xf numFmtId="0" fontId="4" fillId="4" borderId="12" xfId="125" applyFont="1" applyFill="1" applyBorder="1" applyAlignment="1">
      <alignment horizontal="center" vertical="center" wrapText="1"/>
    </xf>
    <xf numFmtId="0" fontId="4" fillId="4" borderId="17" xfId="125" applyFont="1" applyFill="1" applyBorder="1" applyAlignment="1">
      <alignment horizontal="center" vertical="center" wrapText="1"/>
    </xf>
    <xf numFmtId="0" fontId="4" fillId="4" borderId="18" xfId="125" applyFont="1" applyFill="1" applyBorder="1" applyAlignment="1">
      <alignment horizontal="center" vertical="center" wrapText="1"/>
    </xf>
    <xf numFmtId="0" fontId="4" fillId="4" borderId="20" xfId="125" applyFont="1" applyFill="1" applyBorder="1" applyAlignment="1">
      <alignment horizontal="center" vertical="center" wrapText="1"/>
    </xf>
    <xf numFmtId="0" fontId="4" fillId="4" borderId="21" xfId="125" applyFont="1" applyFill="1" applyBorder="1" applyAlignment="1">
      <alignment horizontal="center" vertical="center" wrapText="1"/>
    </xf>
    <xf numFmtId="164" fontId="4" fillId="4" borderId="13" xfId="9" applyFont="1" applyFill="1" applyBorder="1" applyAlignment="1">
      <alignment horizontal="center" vertical="center" wrapText="1"/>
    </xf>
    <xf numFmtId="164" fontId="4" fillId="4" borderId="14" xfId="9" applyFont="1" applyFill="1" applyBorder="1" applyAlignment="1">
      <alignment horizontal="center" vertical="center" wrapText="1"/>
    </xf>
    <xf numFmtId="164" fontId="4" fillId="4" borderId="15" xfId="9" applyFont="1" applyFill="1" applyBorder="1" applyAlignment="1">
      <alignment horizontal="center" vertical="center" wrapText="1"/>
    </xf>
    <xf numFmtId="164" fontId="4" fillId="4" borderId="16" xfId="9" applyFont="1" applyFill="1" applyBorder="1" applyAlignment="1">
      <alignment horizontal="center" vertical="center" wrapText="1"/>
    </xf>
    <xf numFmtId="164" fontId="4" fillId="4" borderId="19" xfId="9" applyFont="1" applyFill="1" applyBorder="1" applyAlignment="1">
      <alignment horizontal="center" vertical="center" wrapText="1"/>
    </xf>
    <xf numFmtId="0" fontId="90" fillId="0" borderId="17" xfId="179" applyFont="1" applyBorder="1" applyAlignment="1">
      <alignment horizontal="left" vertical="center"/>
    </xf>
    <xf numFmtId="0" fontId="90" fillId="0" borderId="0" xfId="179" applyFont="1" applyAlignment="1">
      <alignment horizontal="left" vertical="center"/>
    </xf>
    <xf numFmtId="0" fontId="4" fillId="0" borderId="24" xfId="179" applyFont="1" applyBorder="1" applyAlignment="1">
      <alignment horizontal="center" vertical="center" wrapText="1"/>
    </xf>
    <xf numFmtId="0" fontId="4" fillId="0" borderId="23" xfId="179" applyFont="1" applyBorder="1" applyAlignment="1">
      <alignment horizontal="center" vertical="center" wrapText="1"/>
    </xf>
    <xf numFmtId="0" fontId="4" fillId="0" borderId="55" xfId="179" applyFont="1" applyBorder="1" applyAlignment="1">
      <alignment horizontal="center" vertical="center" wrapText="1"/>
    </xf>
    <xf numFmtId="0" fontId="4" fillId="0" borderId="59" xfId="179" applyFont="1" applyBorder="1" applyAlignment="1">
      <alignment horizontal="center" vertical="center" wrapText="1"/>
    </xf>
    <xf numFmtId="0" fontId="4" fillId="0" borderId="54" xfId="179" applyFont="1" applyBorder="1" applyAlignment="1">
      <alignment horizontal="center" vertical="center" wrapText="1"/>
    </xf>
    <xf numFmtId="0" fontId="4" fillId="0" borderId="52" xfId="179" applyFont="1" applyBorder="1" applyAlignment="1">
      <alignment horizontal="center" vertical="center" wrapText="1"/>
    </xf>
    <xf numFmtId="0" fontId="4" fillId="0" borderId="53" xfId="179" applyFont="1" applyBorder="1" applyAlignment="1">
      <alignment horizontal="center" vertical="center" wrapText="1"/>
    </xf>
    <xf numFmtId="0" fontId="4" fillId="0" borderId="58" xfId="179" applyFont="1" applyBorder="1" applyAlignment="1">
      <alignment horizontal="center" vertical="center" wrapText="1"/>
    </xf>
    <xf numFmtId="0" fontId="3" fillId="0" borderId="64" xfId="179" applyBorder="1" applyAlignment="1">
      <alignment horizontal="center" vertical="center"/>
    </xf>
    <xf numFmtId="0" fontId="3" fillId="0" borderId="0" xfId="179" applyAlignment="1">
      <alignment horizontal="center" vertical="center"/>
    </xf>
    <xf numFmtId="0" fontId="3" fillId="0" borderId="2" xfId="179" applyBorder="1" applyAlignment="1">
      <alignment horizontal="center" vertical="center"/>
    </xf>
    <xf numFmtId="0" fontId="44" fillId="0" borderId="2" xfId="179" applyFont="1" applyBorder="1" applyAlignment="1">
      <alignment horizontal="center" vertical="center"/>
    </xf>
    <xf numFmtId="0" fontId="88" fillId="9" borderId="46" xfId="179" applyFont="1" applyFill="1" applyBorder="1" applyAlignment="1">
      <alignment horizontal="center" vertical="center" wrapText="1"/>
    </xf>
    <xf numFmtId="0" fontId="88" fillId="9" borderId="47" xfId="179" applyFont="1" applyFill="1" applyBorder="1" applyAlignment="1">
      <alignment horizontal="center" vertical="center" wrapText="1"/>
    </xf>
    <xf numFmtId="0" fontId="88" fillId="9" borderId="31" xfId="179" applyFont="1" applyFill="1" applyBorder="1" applyAlignment="1">
      <alignment horizontal="center" vertical="center" wrapText="1"/>
    </xf>
    <xf numFmtId="0" fontId="88" fillId="9" borderId="32" xfId="179" applyFont="1" applyFill="1" applyBorder="1" applyAlignment="1">
      <alignment horizontal="center" vertical="center" wrapText="1"/>
    </xf>
    <xf numFmtId="0" fontId="88" fillId="9" borderId="33" xfId="179" applyFont="1" applyFill="1" applyBorder="1" applyAlignment="1">
      <alignment horizontal="center" vertical="center" wrapText="1"/>
    </xf>
    <xf numFmtId="0" fontId="88" fillId="9" borderId="34" xfId="179" applyFont="1" applyFill="1" applyBorder="1" applyAlignment="1">
      <alignment horizontal="center" vertical="center" wrapText="1"/>
    </xf>
    <xf numFmtId="0" fontId="17" fillId="4" borderId="48" xfId="179" applyFont="1" applyFill="1" applyBorder="1" applyAlignment="1">
      <alignment horizontal="center"/>
    </xf>
    <xf numFmtId="0" fontId="17" fillId="4" borderId="49" xfId="179" applyFont="1" applyFill="1" applyBorder="1" applyAlignment="1">
      <alignment horizontal="center"/>
    </xf>
    <xf numFmtId="0" fontId="17" fillId="0" borderId="50" xfId="179" applyFont="1" applyBorder="1" applyAlignment="1">
      <alignment horizontal="center" vertical="center"/>
    </xf>
    <xf numFmtId="0" fontId="17" fillId="0" borderId="0" xfId="179" applyFont="1" applyAlignment="1">
      <alignment horizontal="center" vertical="center"/>
    </xf>
    <xf numFmtId="0" fontId="5" fillId="0" borderId="0" xfId="179" applyFont="1" applyAlignment="1">
      <alignment horizontal="center" vertical="center"/>
    </xf>
    <xf numFmtId="0" fontId="4" fillId="0" borderId="51" xfId="179" applyFont="1" applyBorder="1" applyAlignment="1">
      <alignment horizontal="center" vertical="center" wrapText="1"/>
    </xf>
    <xf numFmtId="0" fontId="4" fillId="0" borderId="56" xfId="179" applyFont="1" applyBorder="1" applyAlignment="1">
      <alignment horizontal="center" vertical="center" wrapText="1"/>
    </xf>
    <xf numFmtId="0" fontId="4" fillId="0" borderId="57" xfId="179" applyFont="1" applyBorder="1" applyAlignment="1">
      <alignment horizontal="center" vertical="center" wrapText="1"/>
    </xf>
    <xf numFmtId="0" fontId="4" fillId="0" borderId="25" xfId="179" applyFont="1" applyBorder="1" applyAlignment="1">
      <alignment horizontal="center" vertical="center" wrapText="1"/>
    </xf>
    <xf numFmtId="0" fontId="89" fillId="9" borderId="46" xfId="179" applyFont="1" applyFill="1" applyBorder="1" applyAlignment="1">
      <alignment horizontal="center" vertical="center" wrapText="1"/>
    </xf>
    <xf numFmtId="0" fontId="89" fillId="9" borderId="47" xfId="179" applyFont="1" applyFill="1" applyBorder="1" applyAlignment="1">
      <alignment horizontal="center" vertical="center" wrapText="1"/>
    </xf>
    <xf numFmtId="0" fontId="89" fillId="9" borderId="31" xfId="179" applyFont="1" applyFill="1" applyBorder="1" applyAlignment="1">
      <alignment horizontal="center" vertical="center" wrapText="1"/>
    </xf>
    <xf numFmtId="0" fontId="89" fillId="9" borderId="32" xfId="179" applyFont="1" applyFill="1" applyBorder="1" applyAlignment="1">
      <alignment horizontal="center" vertical="center" wrapText="1"/>
    </xf>
    <xf numFmtId="0" fontId="89" fillId="9" borderId="33" xfId="179" applyFont="1" applyFill="1" applyBorder="1" applyAlignment="1">
      <alignment horizontal="center" vertical="center" wrapText="1"/>
    </xf>
    <xf numFmtId="0" fontId="89" fillId="9" borderId="34" xfId="179" applyFont="1" applyFill="1" applyBorder="1" applyAlignment="1">
      <alignment horizontal="center" vertical="center" wrapText="1"/>
    </xf>
    <xf numFmtId="0" fontId="17" fillId="0" borderId="72" xfId="179" applyFont="1" applyBorder="1" applyAlignment="1">
      <alignment horizontal="center" vertical="center"/>
    </xf>
    <xf numFmtId="0" fontId="4" fillId="9" borderId="55" xfId="179" applyFont="1" applyFill="1" applyBorder="1" applyAlignment="1">
      <alignment horizontal="center" vertical="center" wrapText="1"/>
    </xf>
    <xf numFmtId="0" fontId="4" fillId="9" borderId="59" xfId="179" applyFont="1" applyFill="1" applyBorder="1" applyAlignment="1">
      <alignment horizontal="center" vertical="center" wrapText="1"/>
    </xf>
    <xf numFmtId="0" fontId="76" fillId="12" borderId="0" xfId="0" applyFont="1" applyFill="1" applyAlignment="1">
      <alignment horizontal="left" vertical="top" wrapText="1"/>
    </xf>
    <xf numFmtId="0" fontId="79" fillId="12" borderId="0" xfId="0" applyFont="1" applyFill="1" applyAlignment="1">
      <alignment horizontal="left" vertical="top" wrapText="1"/>
    </xf>
    <xf numFmtId="7" fontId="79" fillId="12" borderId="0" xfId="0" applyNumberFormat="1" applyFont="1" applyFill="1" applyAlignment="1">
      <alignment horizontal="right" vertical="top" wrapText="1"/>
    </xf>
    <xf numFmtId="0" fontId="80" fillId="12" borderId="70" xfId="0" applyFont="1" applyFill="1" applyBorder="1" applyAlignment="1">
      <alignment horizontal="left" vertical="top" wrapText="1"/>
    </xf>
    <xf numFmtId="43" fontId="80" fillId="12" borderId="70" xfId="0" applyNumberFormat="1" applyFont="1" applyFill="1" applyBorder="1" applyAlignment="1">
      <alignment horizontal="right" vertical="top" wrapText="1"/>
    </xf>
    <xf numFmtId="7" fontId="80" fillId="12" borderId="70" xfId="0" applyNumberFormat="1" applyFont="1" applyFill="1" applyBorder="1" applyAlignment="1">
      <alignment horizontal="right" vertical="top" wrapText="1"/>
    </xf>
    <xf numFmtId="43" fontId="79" fillId="12" borderId="0" xfId="0" applyNumberFormat="1" applyFont="1" applyFill="1" applyAlignment="1">
      <alignment horizontal="right" vertical="top" wrapText="1"/>
    </xf>
    <xf numFmtId="0" fontId="78" fillId="12" borderId="0" xfId="0" applyFont="1" applyFill="1" applyAlignment="1">
      <alignment horizontal="left" vertical="top" wrapText="1"/>
    </xf>
    <xf numFmtId="0" fontId="22" fillId="12" borderId="0" xfId="0" applyFont="1" applyFill="1" applyAlignment="1">
      <alignment horizontal="center" vertical="top" wrapText="1"/>
    </xf>
    <xf numFmtId="0" fontId="0" fillId="12" borderId="0" xfId="0" applyFill="1" applyAlignment="1">
      <alignment horizontal="left" vertical="top" wrapText="1"/>
    </xf>
    <xf numFmtId="0" fontId="74" fillId="12" borderId="0" xfId="0" applyFont="1" applyFill="1" applyAlignment="1">
      <alignment horizontal="center" vertical="top" wrapText="1"/>
    </xf>
    <xf numFmtId="0" fontId="29" fillId="12" borderId="0" xfId="0" applyFont="1" applyFill="1" applyAlignment="1">
      <alignment horizontal="center" vertical="top" wrapText="1"/>
    </xf>
    <xf numFmtId="0" fontId="34" fillId="12" borderId="0" xfId="0" applyFont="1" applyFill="1" applyAlignment="1">
      <alignment horizontal="left" wrapText="1"/>
    </xf>
    <xf numFmtId="0" fontId="29" fillId="12" borderId="0" xfId="0" applyFont="1" applyFill="1" applyAlignment="1">
      <alignment horizontal="center" wrapText="1"/>
    </xf>
    <xf numFmtId="0" fontId="3" fillId="0" borderId="0" xfId="144" applyAlignment="1">
      <alignment horizontal="left" wrapText="1"/>
    </xf>
    <xf numFmtId="0" fontId="4" fillId="0" borderId="0" xfId="144" applyFont="1" applyAlignment="1">
      <alignment horizontal="center" vertical="center"/>
    </xf>
    <xf numFmtId="0" fontId="5" fillId="0" borderId="0" xfId="144" applyFont="1" applyAlignment="1">
      <alignment horizontal="center"/>
    </xf>
    <xf numFmtId="0" fontId="5" fillId="0" borderId="0" xfId="144" applyFont="1" applyAlignment="1">
      <alignment horizontal="center" wrapText="1"/>
    </xf>
    <xf numFmtId="0" fontId="105" fillId="14" borderId="11" xfId="144" applyFont="1" applyFill="1" applyBorder="1" applyAlignment="1">
      <alignment horizontal="center" vertical="center" wrapText="1"/>
    </xf>
    <xf numFmtId="0" fontId="105" fillId="14" borderId="20" xfId="144" applyFont="1" applyFill="1" applyBorder="1" applyAlignment="1">
      <alignment horizontal="center" vertical="center" wrapText="1"/>
    </xf>
    <xf numFmtId="0" fontId="105" fillId="14" borderId="37" xfId="144" applyFont="1" applyFill="1" applyBorder="1" applyAlignment="1">
      <alignment horizontal="center" vertical="center" wrapText="1"/>
    </xf>
    <xf numFmtId="0" fontId="105" fillId="14" borderId="83" xfId="144" applyFont="1" applyFill="1" applyBorder="1" applyAlignment="1">
      <alignment horizontal="center" vertical="center" wrapText="1"/>
    </xf>
    <xf numFmtId="0" fontId="105" fillId="14" borderId="50" xfId="144" applyFont="1" applyFill="1" applyBorder="1" applyAlignment="1">
      <alignment horizontal="center" vertical="center" wrapText="1"/>
    </xf>
    <xf numFmtId="0" fontId="105" fillId="14" borderId="86" xfId="144" applyFont="1" applyFill="1" applyBorder="1" applyAlignment="1">
      <alignment horizontal="center" vertical="center" wrapText="1"/>
    </xf>
    <xf numFmtId="4" fontId="105" fillId="14" borderId="37" xfId="144" applyNumberFormat="1" applyFont="1" applyFill="1" applyBorder="1" applyAlignment="1">
      <alignment horizontal="center" vertical="center" wrapText="1"/>
    </xf>
    <xf numFmtId="4" fontId="105" fillId="14" borderId="83" xfId="144" applyNumberFormat="1" applyFont="1" applyFill="1" applyBorder="1" applyAlignment="1">
      <alignment horizontal="center" vertical="center" wrapText="1"/>
    </xf>
    <xf numFmtId="0" fontId="105" fillId="14" borderId="99" xfId="144" applyFont="1" applyFill="1" applyBorder="1" applyAlignment="1">
      <alignment horizontal="center" vertical="center" wrapText="1"/>
    </xf>
    <xf numFmtId="0" fontId="105" fillId="14" borderId="84" xfId="144" applyFont="1" applyFill="1" applyBorder="1" applyAlignment="1">
      <alignment horizontal="center" vertical="center" wrapText="1"/>
    </xf>
    <xf numFmtId="0" fontId="46" fillId="0" borderId="0" xfId="0" applyFont="1" applyAlignment="1">
      <alignment horizontal="center" vertical="center"/>
    </xf>
    <xf numFmtId="0" fontId="29" fillId="0" borderId="0" xfId="0" applyFont="1" applyAlignment="1">
      <alignment horizontal="center" vertical="center" wrapText="1"/>
    </xf>
    <xf numFmtId="43" fontId="83" fillId="0" borderId="31" xfId="1" applyFont="1" applyBorder="1" applyAlignment="1">
      <alignment horizontal="center" vertical="center"/>
    </xf>
    <xf numFmtId="43" fontId="83" fillId="0" borderId="32" xfId="1" applyFont="1" applyBorder="1" applyAlignment="1">
      <alignment horizontal="center" vertical="center"/>
    </xf>
    <xf numFmtId="0" fontId="46" fillId="0" borderId="33" xfId="0" applyFont="1" applyBorder="1" applyAlignment="1">
      <alignment horizontal="center" vertical="center" shrinkToFit="1"/>
    </xf>
    <xf numFmtId="0" fontId="46" fillId="0" borderId="34" xfId="0" applyFont="1" applyBorder="1" applyAlignment="1">
      <alignment horizontal="center" vertical="center" shrinkToFit="1"/>
    </xf>
    <xf numFmtId="0" fontId="46" fillId="0" borderId="4" xfId="0" applyFont="1" applyBorder="1" applyAlignment="1">
      <alignment horizontal="center" vertical="center" wrapText="1"/>
    </xf>
    <xf numFmtId="0" fontId="53" fillId="0" borderId="0" xfId="140" applyFont="1" applyAlignment="1">
      <alignment horizontal="center"/>
    </xf>
    <xf numFmtId="1" fontId="58" fillId="0" borderId="0" xfId="0" applyNumberFormat="1" applyFont="1" applyAlignment="1">
      <alignment horizontal="center"/>
    </xf>
    <xf numFmtId="1" fontId="58" fillId="0" borderId="2" xfId="0" applyNumberFormat="1" applyFont="1" applyBorder="1" applyAlignment="1">
      <alignment horizontal="center"/>
    </xf>
    <xf numFmtId="167" fontId="69" fillId="0" borderId="0" xfId="0" applyNumberFormat="1" applyFont="1" applyAlignment="1">
      <alignment horizontal="left"/>
    </xf>
    <xf numFmtId="167" fontId="69" fillId="0" borderId="32" xfId="0" applyNumberFormat="1" applyFont="1" applyBorder="1" applyAlignment="1">
      <alignment horizontal="left"/>
    </xf>
    <xf numFmtId="0" fontId="29" fillId="0" borderId="0" xfId="0" applyFont="1" applyAlignment="1">
      <alignment horizontal="center" vertical="center"/>
    </xf>
    <xf numFmtId="0" fontId="20" fillId="0" borderId="31" xfId="0" applyFont="1" applyBorder="1" applyAlignment="1">
      <alignment vertical="center"/>
    </xf>
    <xf numFmtId="0" fontId="20" fillId="0" borderId="0" xfId="0" applyFont="1" applyAlignment="1">
      <alignment vertical="center"/>
    </xf>
    <xf numFmtId="0" fontId="35" fillId="0" borderId="31" xfId="0" applyFont="1" applyBorder="1" applyAlignment="1">
      <alignment vertical="center"/>
    </xf>
    <xf numFmtId="0" fontId="35" fillId="0" borderId="0" xfId="0" applyFont="1" applyAlignment="1">
      <alignment vertical="center"/>
    </xf>
    <xf numFmtId="0" fontId="30" fillId="0" borderId="0" xfId="0" applyFont="1" applyAlignment="1">
      <alignment horizontal="center" vertical="center"/>
    </xf>
    <xf numFmtId="0" fontId="54" fillId="0" borderId="0" xfId="140" applyFont="1" applyAlignment="1">
      <alignment horizontal="center"/>
    </xf>
    <xf numFmtId="0" fontId="40" fillId="4" borderId="11" xfId="140" applyFont="1" applyFill="1" applyBorder="1" applyAlignment="1">
      <alignment horizontal="center" vertical="center" wrapText="1"/>
    </xf>
    <xf numFmtId="0" fontId="40" fillId="4" borderId="40" xfId="140" applyFont="1" applyFill="1" applyBorder="1" applyAlignment="1">
      <alignment horizontal="center" vertical="center" wrapText="1"/>
    </xf>
    <xf numFmtId="0" fontId="40" fillId="4" borderId="35" xfId="140" applyFont="1" applyFill="1" applyBorder="1" applyAlignment="1">
      <alignment horizontal="center" vertical="center"/>
    </xf>
    <xf numFmtId="0" fontId="40" fillId="4" borderId="36" xfId="140" applyFont="1" applyFill="1" applyBorder="1" applyAlignment="1">
      <alignment horizontal="center" vertical="center"/>
    </xf>
    <xf numFmtId="0" fontId="40" fillId="4" borderId="37" xfId="140" applyFont="1" applyFill="1" applyBorder="1" applyAlignment="1">
      <alignment horizontal="center" vertical="center" wrapText="1"/>
    </xf>
    <xf numFmtId="0" fontId="40" fillId="4" borderId="7" xfId="140" applyFont="1" applyFill="1" applyBorder="1" applyAlignment="1">
      <alignment horizontal="center" vertical="center" wrapText="1"/>
    </xf>
    <xf numFmtId="0" fontId="40" fillId="4" borderId="38" xfId="140" applyFont="1" applyFill="1" applyBorder="1" applyAlignment="1">
      <alignment horizontal="center" vertical="center" wrapText="1"/>
    </xf>
    <xf numFmtId="0" fontId="40" fillId="4" borderId="43" xfId="140" applyFont="1" applyFill="1" applyBorder="1" applyAlignment="1">
      <alignment horizontal="center" vertical="center" wrapText="1"/>
    </xf>
    <xf numFmtId="0" fontId="40" fillId="4" borderId="24" xfId="140" applyFont="1" applyFill="1" applyBorder="1" applyAlignment="1">
      <alignment horizontal="center" vertical="center" wrapText="1"/>
    </xf>
    <xf numFmtId="0" fontId="40" fillId="4" borderId="44" xfId="140" applyFont="1" applyFill="1" applyBorder="1" applyAlignment="1">
      <alignment horizontal="center" vertical="center" wrapText="1"/>
    </xf>
    <xf numFmtId="0" fontId="56" fillId="0" borderId="0" xfId="140" applyFont="1" applyAlignment="1">
      <alignment horizontal="center"/>
    </xf>
    <xf numFmtId="0" fontId="40" fillId="4" borderId="39" xfId="140" applyFont="1" applyFill="1" applyBorder="1" applyAlignment="1">
      <alignment horizontal="center" vertical="center" wrapText="1"/>
    </xf>
    <xf numFmtId="0" fontId="40" fillId="4" borderId="45" xfId="140" applyFont="1" applyFill="1" applyBorder="1" applyAlignment="1">
      <alignment horizontal="center" vertical="center" wrapText="1"/>
    </xf>
    <xf numFmtId="0" fontId="39" fillId="0" borderId="0" xfId="140" applyFont="1" applyAlignment="1">
      <alignment horizontal="center"/>
    </xf>
    <xf numFmtId="0" fontId="35" fillId="0" borderId="4" xfId="0" applyFont="1" applyBorder="1" applyAlignment="1">
      <alignment vertical="center"/>
    </xf>
    <xf numFmtId="0" fontId="27" fillId="0" borderId="0" xfId="2" applyFont="1" applyAlignment="1">
      <alignment horizontal="center"/>
    </xf>
    <xf numFmtId="0" fontId="0" fillId="12" borderId="0" xfId="0" applyFill="1" applyAlignment="1">
      <alignment horizontal="right" vertical="top" wrapText="1"/>
    </xf>
    <xf numFmtId="0" fontId="75" fillId="12" borderId="71" xfId="0" applyFont="1" applyFill="1" applyBorder="1" applyAlignment="1">
      <alignment horizontal="left" vertical="center" wrapText="1"/>
    </xf>
    <xf numFmtId="0" fontId="35" fillId="13" borderId="71" xfId="0" applyFont="1" applyFill="1" applyBorder="1" applyAlignment="1">
      <alignment horizontal="left" wrapText="1"/>
    </xf>
    <xf numFmtId="7" fontId="35" fillId="13" borderId="71" xfId="0" applyNumberFormat="1" applyFont="1" applyFill="1" applyBorder="1" applyAlignment="1">
      <alignment horizontal="right" wrapText="1"/>
    </xf>
    <xf numFmtId="0" fontId="19" fillId="12" borderId="0" xfId="0" applyFont="1" applyFill="1" applyAlignment="1">
      <alignment horizontal="right" vertical="top" wrapText="1"/>
    </xf>
    <xf numFmtId="0" fontId="20" fillId="12" borderId="0" xfId="0" applyFont="1" applyFill="1" applyAlignment="1">
      <alignment horizontal="left" vertical="top" wrapText="1"/>
    </xf>
    <xf numFmtId="0" fontId="35" fillId="12" borderId="71" xfId="0" applyFont="1" applyFill="1" applyBorder="1" applyAlignment="1">
      <alignment horizontal="left" wrapText="1"/>
    </xf>
    <xf numFmtId="7" fontId="35" fillId="12" borderId="71" xfId="0" applyNumberFormat="1" applyFont="1" applyFill="1" applyBorder="1" applyAlignment="1">
      <alignment horizontal="right" wrapText="1"/>
    </xf>
    <xf numFmtId="0" fontId="77" fillId="12" borderId="0" xfId="0" applyFont="1" applyFill="1" applyAlignment="1">
      <alignment horizontal="left" vertical="top" wrapText="1"/>
    </xf>
    <xf numFmtId="0" fontId="29" fillId="12" borderId="0" xfId="0" applyFont="1" applyFill="1" applyAlignment="1">
      <alignment horizontal="left" vertical="top" wrapText="1"/>
    </xf>
    <xf numFmtId="0" fontId="20" fillId="12" borderId="0" xfId="0" applyFont="1" applyFill="1" applyAlignment="1">
      <alignment horizontal="center" wrapText="1"/>
    </xf>
    <xf numFmtId="0" fontId="75" fillId="12" borderId="0" xfId="0" applyFont="1" applyFill="1" applyAlignment="1">
      <alignment horizontal="right" vertical="center" wrapText="1"/>
    </xf>
    <xf numFmtId="0" fontId="0" fillId="12" borderId="0" xfId="0" applyFill="1" applyAlignment="1">
      <alignment horizontal="right" wrapText="1"/>
    </xf>
    <xf numFmtId="0" fontId="45" fillId="9" borderId="11" xfId="0" applyFont="1" applyFill="1" applyBorder="1" applyAlignment="1">
      <alignment horizontal="center" vertical="center"/>
    </xf>
    <xf numFmtId="0" fontId="45" fillId="9" borderId="50" xfId="0" applyFont="1" applyFill="1" applyBorder="1" applyAlignment="1">
      <alignment horizontal="center" vertical="center"/>
    </xf>
    <xf numFmtId="0" fontId="45" fillId="9" borderId="12" xfId="0" applyFont="1" applyFill="1" applyBorder="1" applyAlignment="1">
      <alignment horizontal="center" vertical="center"/>
    </xf>
    <xf numFmtId="0" fontId="45" fillId="9" borderId="17" xfId="0" applyFont="1" applyFill="1" applyBorder="1" applyAlignment="1">
      <alignment horizontal="center" vertical="center" wrapText="1"/>
    </xf>
    <xf numFmtId="0" fontId="45" fillId="9" borderId="0" xfId="0" applyFont="1" applyFill="1" applyAlignment="1">
      <alignment horizontal="center" vertical="center" wrapText="1"/>
    </xf>
    <xf numFmtId="0" fontId="45" fillId="9" borderId="18" xfId="0" applyFont="1" applyFill="1" applyBorder="1" applyAlignment="1">
      <alignment horizontal="center" vertical="center" wrapText="1"/>
    </xf>
    <xf numFmtId="0" fontId="45" fillId="9" borderId="20" xfId="0" applyFont="1" applyFill="1" applyBorder="1" applyAlignment="1">
      <alignment horizontal="center" vertical="center" wrapText="1"/>
    </xf>
    <xf numFmtId="0" fontId="45" fillId="9" borderId="86" xfId="0" applyFont="1" applyFill="1" applyBorder="1" applyAlignment="1">
      <alignment horizontal="center" vertical="center" wrapText="1"/>
    </xf>
    <xf numFmtId="0" fontId="45" fillId="9" borderId="21" xfId="0" applyFont="1" applyFill="1" applyBorder="1" applyAlignment="1">
      <alignment horizontal="center" vertical="center" wrapText="1"/>
    </xf>
    <xf numFmtId="173" fontId="4" fillId="14" borderId="16" xfId="0" applyNumberFormat="1" applyFont="1" applyFill="1" applyBorder="1" applyAlignment="1">
      <alignment horizontal="center" vertical="center" wrapText="1"/>
    </xf>
    <xf numFmtId="173" fontId="4" fillId="14" borderId="19" xfId="0" applyNumberFormat="1" applyFont="1" applyFill="1" applyBorder="1" applyAlignment="1">
      <alignment horizontal="center" vertical="center" wrapText="1"/>
    </xf>
    <xf numFmtId="0" fontId="4" fillId="9" borderId="11" xfId="0" applyFont="1" applyFill="1" applyBorder="1" applyAlignment="1">
      <alignment horizontal="center" vertical="center"/>
    </xf>
    <xf numFmtId="0" fontId="4" fillId="9" borderId="50"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7"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18"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86" xfId="0" applyFont="1" applyFill="1" applyBorder="1" applyAlignment="1">
      <alignment horizontal="center" vertical="center" wrapText="1"/>
    </xf>
    <xf numFmtId="0" fontId="4" fillId="9" borderId="21" xfId="0" applyFont="1" applyFill="1" applyBorder="1" applyAlignment="1">
      <alignment horizontal="center" vertical="center" wrapText="1"/>
    </xf>
    <xf numFmtId="173" fontId="82" fillId="0" borderId="50" xfId="0" applyNumberFormat="1" applyFont="1" applyBorder="1" applyAlignment="1">
      <alignment horizontal="left" vertical="top" wrapText="1"/>
    </xf>
    <xf numFmtId="0" fontId="4" fillId="0" borderId="11"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21" xfId="0" applyFont="1" applyBorder="1" applyAlignment="1">
      <alignment horizontal="center" vertical="center" wrapText="1"/>
    </xf>
    <xf numFmtId="173" fontId="39" fillId="0" borderId="17" xfId="0" applyNumberFormat="1" applyFont="1" applyBorder="1" applyAlignment="1">
      <alignment horizontal="center" vertical="center" wrapText="1"/>
    </xf>
    <xf numFmtId="173" fontId="39" fillId="0" borderId="0" xfId="0" applyNumberFormat="1" applyFont="1" applyAlignment="1">
      <alignment horizontal="center" vertical="center" wrapText="1"/>
    </xf>
    <xf numFmtId="173" fontId="39" fillId="0" borderId="18" xfId="0" applyNumberFormat="1" applyFont="1" applyBorder="1" applyAlignment="1">
      <alignment horizontal="center" vertical="center" wrapText="1"/>
    </xf>
    <xf numFmtId="173" fontId="45" fillId="14" borderId="11" xfId="0" applyNumberFormat="1" applyFont="1" applyFill="1" applyBorder="1" applyAlignment="1">
      <alignment vertical="center"/>
    </xf>
    <xf numFmtId="173" fontId="45" fillId="14" borderId="20" xfId="0" applyNumberFormat="1" applyFont="1" applyFill="1" applyBorder="1" applyAlignment="1">
      <alignment vertical="center"/>
    </xf>
    <xf numFmtId="173" fontId="45" fillId="14" borderId="16" xfId="0" applyNumberFormat="1" applyFont="1" applyFill="1" applyBorder="1" applyAlignment="1">
      <alignment horizontal="center" vertical="center" wrapText="1"/>
    </xf>
    <xf numFmtId="173" fontId="45" fillId="14" borderId="19" xfId="0" applyNumberFormat="1" applyFont="1" applyFill="1" applyBorder="1" applyAlignment="1">
      <alignment horizontal="center" vertical="center" wrapText="1"/>
    </xf>
    <xf numFmtId="173" fontId="45" fillId="14" borderId="16" xfId="0" applyNumberFormat="1" applyFont="1" applyFill="1" applyBorder="1" applyAlignment="1">
      <alignment horizontal="center" vertical="center"/>
    </xf>
    <xf numFmtId="173" fontId="45" fillId="14" borderId="19" xfId="0" applyNumberFormat="1" applyFont="1" applyFill="1" applyBorder="1" applyAlignment="1">
      <alignment horizontal="center" vertical="center"/>
    </xf>
    <xf numFmtId="173" fontId="44" fillId="0" borderId="48" xfId="0" applyNumberFormat="1" applyFont="1" applyBorder="1" applyAlignment="1">
      <alignment vertical="center"/>
    </xf>
    <xf numFmtId="0" fontId="45" fillId="9" borderId="17" xfId="0" applyFont="1" applyFill="1" applyBorder="1" applyAlignment="1">
      <alignment horizontal="center" vertical="center"/>
    </xf>
    <xf numFmtId="0" fontId="45" fillId="9" borderId="0" xfId="0" applyFont="1" applyFill="1" applyAlignment="1">
      <alignment horizontal="center" vertical="center"/>
    </xf>
    <xf numFmtId="0" fontId="45" fillId="9" borderId="18" xfId="0" applyFont="1" applyFill="1" applyBorder="1" applyAlignment="1">
      <alignment horizontal="center" vertical="center"/>
    </xf>
    <xf numFmtId="0" fontId="45" fillId="9" borderId="20" xfId="0" applyFont="1" applyFill="1" applyBorder="1" applyAlignment="1">
      <alignment horizontal="center" vertical="center"/>
    </xf>
    <xf numFmtId="0" fontId="45" fillId="9" borderId="86" xfId="0" applyFont="1" applyFill="1" applyBorder="1" applyAlignment="1">
      <alignment horizontal="center" vertical="center"/>
    </xf>
    <xf numFmtId="0" fontId="45" fillId="9" borderId="21" xfId="0" applyFont="1" applyFill="1" applyBorder="1" applyAlignment="1">
      <alignment horizontal="center" vertical="center"/>
    </xf>
    <xf numFmtId="0" fontId="45" fillId="14" borderId="11" xfId="0" applyFont="1" applyFill="1" applyBorder="1" applyAlignment="1">
      <alignment vertical="center"/>
    </xf>
    <xf numFmtId="0" fontId="45" fillId="14" borderId="20" xfId="0" applyFont="1" applyFill="1" applyBorder="1" applyAlignment="1">
      <alignment vertical="center"/>
    </xf>
    <xf numFmtId="0" fontId="45" fillId="14" borderId="16" xfId="0" applyFont="1" applyFill="1" applyBorder="1" applyAlignment="1">
      <alignment horizontal="center" vertical="center" wrapText="1"/>
    </xf>
    <xf numFmtId="0" fontId="45" fillId="14" borderId="19" xfId="0" applyFont="1" applyFill="1" applyBorder="1" applyAlignment="1">
      <alignment horizontal="center" vertical="center" wrapText="1"/>
    </xf>
    <xf numFmtId="0" fontId="45" fillId="14" borderId="16" xfId="0" applyFont="1" applyFill="1" applyBorder="1" applyAlignment="1">
      <alignment horizontal="center" vertical="center"/>
    </xf>
    <xf numFmtId="0" fontId="45" fillId="14" borderId="19" xfId="0" applyFont="1" applyFill="1" applyBorder="1" applyAlignment="1">
      <alignment horizontal="center" vertical="center"/>
    </xf>
    <xf numFmtId="0" fontId="45" fillId="14" borderId="87" xfId="0" applyFont="1" applyFill="1" applyBorder="1" applyAlignment="1">
      <alignment horizontal="center" vertical="center"/>
    </xf>
    <xf numFmtId="0" fontId="45" fillId="14" borderId="48" xfId="0" applyFont="1" applyFill="1" applyBorder="1" applyAlignment="1">
      <alignment horizontal="center" vertical="center"/>
    </xf>
    <xf numFmtId="0" fontId="45" fillId="14" borderId="49" xfId="0" applyFont="1" applyFill="1" applyBorder="1" applyAlignment="1">
      <alignment horizontal="center" vertical="center"/>
    </xf>
    <xf numFmtId="0" fontId="45" fillId="14" borderId="66" xfId="0" applyFont="1" applyFill="1" applyBorder="1" applyAlignment="1">
      <alignment horizontal="center" vertical="center"/>
    </xf>
    <xf numFmtId="0" fontId="94" fillId="0" borderId="17" xfId="0" applyFont="1" applyBorder="1" applyAlignment="1">
      <alignment horizontal="left" vertical="center" wrapText="1"/>
    </xf>
    <xf numFmtId="0" fontId="94" fillId="0" borderId="18" xfId="0" applyFont="1" applyBorder="1" applyAlignment="1">
      <alignment horizontal="left" vertical="center" wrapText="1"/>
    </xf>
    <xf numFmtId="0" fontId="45" fillId="9" borderId="91" xfId="0" applyFont="1" applyFill="1" applyBorder="1" applyAlignment="1">
      <alignment horizontal="center" vertical="center"/>
    </xf>
    <xf numFmtId="0" fontId="45" fillId="9" borderId="92" xfId="0" applyFont="1" applyFill="1" applyBorder="1" applyAlignment="1">
      <alignment horizontal="center" vertical="center"/>
    </xf>
    <xf numFmtId="0" fontId="45" fillId="9" borderId="93" xfId="0" applyFont="1" applyFill="1" applyBorder="1" applyAlignment="1">
      <alignment horizontal="center" vertical="center"/>
    </xf>
    <xf numFmtId="0" fontId="45" fillId="14" borderId="11" xfId="0" applyFont="1" applyFill="1" applyBorder="1" applyAlignment="1">
      <alignment horizontal="center" vertical="center"/>
    </xf>
    <xf numFmtId="0" fontId="45" fillId="14" borderId="12" xfId="0" applyFont="1" applyFill="1" applyBorder="1" applyAlignment="1">
      <alignment horizontal="center" vertical="center"/>
    </xf>
    <xf numFmtId="0" fontId="45" fillId="14" borderId="17" xfId="0" applyFont="1" applyFill="1" applyBorder="1" applyAlignment="1">
      <alignment horizontal="center" vertical="center"/>
    </xf>
    <xf numFmtId="0" fontId="45" fillId="14" borderId="18" xfId="0" applyFont="1" applyFill="1" applyBorder="1" applyAlignment="1">
      <alignment horizontal="center" vertical="center"/>
    </xf>
    <xf numFmtId="0" fontId="45" fillId="14" borderId="20" xfId="0" applyFont="1" applyFill="1" applyBorder="1" applyAlignment="1">
      <alignment horizontal="center" vertical="center"/>
    </xf>
    <xf numFmtId="0" fontId="45" fillId="14" borderId="21" xfId="0" applyFont="1" applyFill="1" applyBorder="1" applyAlignment="1">
      <alignment horizontal="center" vertical="center"/>
    </xf>
    <xf numFmtId="0" fontId="45" fillId="14" borderId="50" xfId="0" applyFont="1" applyFill="1" applyBorder="1" applyAlignment="1">
      <alignment horizontal="center" vertical="center"/>
    </xf>
    <xf numFmtId="0" fontId="45" fillId="14" borderId="86" xfId="0" applyFont="1" applyFill="1" applyBorder="1" applyAlignment="1">
      <alignment horizontal="center" vertical="center"/>
    </xf>
    <xf numFmtId="0" fontId="45" fillId="14" borderId="87" xfId="0" applyFont="1" applyFill="1" applyBorder="1" applyAlignment="1">
      <alignment horizontal="center" vertical="center" wrapText="1"/>
    </xf>
    <xf numFmtId="0" fontId="45" fillId="14" borderId="48" xfId="0" applyFont="1" applyFill="1" applyBorder="1" applyAlignment="1">
      <alignment horizontal="center" vertical="center" wrapText="1"/>
    </xf>
    <xf numFmtId="0" fontId="45" fillId="14" borderId="49" xfId="0" applyFont="1" applyFill="1" applyBorder="1" applyAlignment="1">
      <alignment horizontal="center" vertical="center" wrapText="1"/>
    </xf>
    <xf numFmtId="0" fontId="45" fillId="9" borderId="11"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12" xfId="0" applyFont="1" applyFill="1" applyBorder="1" applyAlignment="1">
      <alignment horizontal="center" vertical="center" wrapText="1"/>
    </xf>
    <xf numFmtId="0" fontId="45" fillId="14" borderId="11" xfId="0" applyFont="1" applyFill="1" applyBorder="1" applyAlignment="1">
      <alignment horizontal="center" vertical="center" wrapText="1"/>
    </xf>
    <xf numFmtId="0" fontId="45" fillId="14" borderId="50" xfId="0" applyFont="1" applyFill="1" applyBorder="1" applyAlignment="1">
      <alignment horizontal="center" vertical="center" wrapText="1"/>
    </xf>
    <xf numFmtId="0" fontId="45" fillId="14" borderId="12" xfId="0" applyFont="1" applyFill="1" applyBorder="1" applyAlignment="1">
      <alignment horizontal="center" vertical="center" wrapText="1"/>
    </xf>
    <xf numFmtId="0" fontId="45" fillId="14" borderId="20" xfId="0" applyFont="1" applyFill="1" applyBorder="1" applyAlignment="1">
      <alignment horizontal="center" vertical="center" wrapText="1"/>
    </xf>
    <xf numFmtId="0" fontId="45" fillId="14" borderId="86" xfId="0" applyFont="1" applyFill="1" applyBorder="1" applyAlignment="1">
      <alignment horizontal="center" vertical="center" wrapText="1"/>
    </xf>
    <xf numFmtId="0" fontId="45" fillId="14" borderId="21" xfId="0" applyFont="1" applyFill="1" applyBorder="1" applyAlignment="1">
      <alignment horizontal="center" vertical="center" wrapText="1"/>
    </xf>
    <xf numFmtId="0" fontId="45" fillId="14" borderId="66" xfId="0" applyFont="1" applyFill="1" applyBorder="1" applyAlignment="1">
      <alignment horizontal="center" vertical="center" wrapText="1"/>
    </xf>
    <xf numFmtId="0" fontId="99" fillId="9" borderId="11" xfId="0" applyFont="1" applyFill="1" applyBorder="1" applyAlignment="1">
      <alignment horizontal="center"/>
    </xf>
    <xf numFmtId="0" fontId="99" fillId="9" borderId="50" xfId="0" applyFont="1" applyFill="1" applyBorder="1" applyAlignment="1">
      <alignment horizontal="center"/>
    </xf>
    <xf numFmtId="0" fontId="99" fillId="9" borderId="91" xfId="0" applyFont="1" applyFill="1" applyBorder="1" applyAlignment="1">
      <alignment horizontal="center"/>
    </xf>
    <xf numFmtId="0" fontId="99" fillId="9" borderId="17" xfId="0" applyFont="1" applyFill="1" applyBorder="1" applyAlignment="1">
      <alignment horizontal="center" vertical="center"/>
    </xf>
    <xf numFmtId="0" fontId="99" fillId="9" borderId="0" xfId="0" applyFont="1" applyFill="1" applyAlignment="1">
      <alignment horizontal="center" vertical="center"/>
    </xf>
    <xf numFmtId="0" fontId="99" fillId="9" borderId="92" xfId="0" applyFont="1" applyFill="1" applyBorder="1" applyAlignment="1">
      <alignment horizontal="center" vertical="center"/>
    </xf>
    <xf numFmtId="0" fontId="99" fillId="15" borderId="96" xfId="0" applyFont="1" applyFill="1" applyBorder="1" applyAlignment="1">
      <alignment horizontal="center" vertical="center"/>
    </xf>
    <xf numFmtId="0" fontId="99" fillId="15" borderId="97" xfId="0" applyFont="1" applyFill="1" applyBorder="1" applyAlignment="1">
      <alignment horizontal="center" vertical="center"/>
    </xf>
    <xf numFmtId="0" fontId="99" fillId="15" borderId="98" xfId="0" applyFont="1" applyFill="1" applyBorder="1" applyAlignment="1">
      <alignment horizontal="center" vertical="center"/>
    </xf>
    <xf numFmtId="173" fontId="99" fillId="0" borderId="17" xfId="0" applyNumberFormat="1" applyFont="1" applyBorder="1" applyAlignment="1">
      <alignment horizontal="center" vertical="center"/>
    </xf>
    <xf numFmtId="173" fontId="99" fillId="0" borderId="0" xfId="0" applyNumberFormat="1" applyFont="1" applyAlignment="1">
      <alignment horizontal="center" vertical="center"/>
    </xf>
    <xf numFmtId="173" fontId="99" fillId="0" borderId="18" xfId="0" applyNumberFormat="1" applyFont="1" applyBorder="1" applyAlignment="1">
      <alignment horizontal="center" vertical="center"/>
    </xf>
  </cellXfs>
  <cellStyles count="620">
    <cellStyle name="=C:\WINNT\SYSTEM32\COMMAND.COM" xfId="467" xr:uid="{00000000-0005-0000-0000-000000000000}"/>
    <cellStyle name="Hipervínculo 2" xfId="4" xr:uid="{00000000-0005-0000-0000-000001000000}"/>
    <cellStyle name="Incorrecto 2" xfId="5" xr:uid="{00000000-0005-0000-0000-000002000000}"/>
    <cellStyle name="Millares" xfId="1" builtinId="3"/>
    <cellStyle name="Millares [0]" xfId="181" builtinId="6"/>
    <cellStyle name="Millares [0] 2" xfId="466" xr:uid="{00000000-0005-0000-0000-000005000000}"/>
    <cellStyle name="Millares 10" xfId="6" xr:uid="{00000000-0005-0000-0000-000006000000}"/>
    <cellStyle name="Millares 10 2" xfId="185" xr:uid="{00000000-0005-0000-0000-000007000000}"/>
    <cellStyle name="Millares 10 2 2" xfId="554" xr:uid="{F00448AA-4177-4B76-9A1F-1F182F17DB12}"/>
    <cellStyle name="Millares 10 3" xfId="259" xr:uid="{00000000-0005-0000-0000-000008000000}"/>
    <cellStyle name="Millares 10 4" xfId="327" xr:uid="{00000000-0005-0000-0000-000009000000}"/>
    <cellStyle name="Millares 10 5" xfId="396" xr:uid="{00000000-0005-0000-0000-00000A000000}"/>
    <cellStyle name="Millares 10 6" xfId="483" xr:uid="{B822756A-C893-43E8-8384-2067FAC710C3}"/>
    <cellStyle name="Millares 11" xfId="7" xr:uid="{00000000-0005-0000-0000-00000B000000}"/>
    <cellStyle name="Millares 11 2" xfId="186" xr:uid="{00000000-0005-0000-0000-00000C000000}"/>
    <cellStyle name="Millares 11 2 2" xfId="544" xr:uid="{A076F4E7-069B-4A2C-9476-F76C18A0F67F}"/>
    <cellStyle name="Millares 11 3" xfId="260" xr:uid="{00000000-0005-0000-0000-00000D000000}"/>
    <cellStyle name="Millares 11 4" xfId="328" xr:uid="{00000000-0005-0000-0000-00000E000000}"/>
    <cellStyle name="Millares 11 5" xfId="397" xr:uid="{00000000-0005-0000-0000-00000F000000}"/>
    <cellStyle name="Millares 11 6" xfId="474" xr:uid="{CFE9954E-FE45-495D-81A0-0135893827DB}"/>
    <cellStyle name="Millares 12" xfId="183" xr:uid="{00000000-0005-0000-0000-000010000000}"/>
    <cellStyle name="Millares 12 2" xfId="542" xr:uid="{4D3B20F4-176A-4E7E-8A51-E9415A8B8004}"/>
    <cellStyle name="Millares 13" xfId="256" xr:uid="{00000000-0005-0000-0000-000011000000}"/>
    <cellStyle name="Millares 14" xfId="325" xr:uid="{00000000-0005-0000-0000-000012000000}"/>
    <cellStyle name="Millares 15" xfId="394" xr:uid="{00000000-0005-0000-0000-000013000000}"/>
    <cellStyle name="Millares 16" xfId="465" xr:uid="{00000000-0005-0000-0000-000014000000}"/>
    <cellStyle name="Millares 17" xfId="470" xr:uid="{00000000-0005-0000-0000-000015000000}"/>
    <cellStyle name="Millares 18" xfId="464" xr:uid="{00000000-0005-0000-0000-000016000000}"/>
    <cellStyle name="Millares 19" xfId="469" xr:uid="{00000000-0005-0000-0000-000017000000}"/>
    <cellStyle name="Millares 2" xfId="3" xr:uid="{00000000-0005-0000-0000-000018000000}"/>
    <cellStyle name="Millares 2 2" xfId="8" xr:uid="{00000000-0005-0000-0000-000019000000}"/>
    <cellStyle name="Millares 2 2 2" xfId="9" xr:uid="{00000000-0005-0000-0000-00001A000000}"/>
    <cellStyle name="Millares 2 2 2 2" xfId="10" xr:uid="{00000000-0005-0000-0000-00001B000000}"/>
    <cellStyle name="Millares 2 2 2 2 2" xfId="188" xr:uid="{00000000-0005-0000-0000-00001C000000}"/>
    <cellStyle name="Millares 2 2 2 2 2 2" xfId="555" xr:uid="{57C39800-07A7-45D3-8D1E-B607E074ADB2}"/>
    <cellStyle name="Millares 2 2 2 3" xfId="187" xr:uid="{00000000-0005-0000-0000-00001D000000}"/>
    <cellStyle name="Millares 2 2 2 3 2" xfId="545" xr:uid="{68804C55-0483-41EE-B038-067F4392B72D}"/>
    <cellStyle name="Millares 2 2 3" xfId="11" xr:uid="{00000000-0005-0000-0000-00001E000000}"/>
    <cellStyle name="Millares 2 2 3 2" xfId="189" xr:uid="{00000000-0005-0000-0000-00001F000000}"/>
    <cellStyle name="Millares 2 2 3 2 2" xfId="556" xr:uid="{94AD11C8-DFFC-4AC4-A2C7-7A1ECB3FFFB5}"/>
    <cellStyle name="Millares 2 2 3 3" xfId="261" xr:uid="{00000000-0005-0000-0000-000020000000}"/>
    <cellStyle name="Millares 2 2 3 4" xfId="329" xr:uid="{00000000-0005-0000-0000-000021000000}"/>
    <cellStyle name="Millares 2 2 3 5" xfId="398" xr:uid="{00000000-0005-0000-0000-000022000000}"/>
    <cellStyle name="Millares 2 2 3 6" xfId="484" xr:uid="{7B25D5AA-BB8E-4738-AD7B-BF25D31703BC}"/>
    <cellStyle name="Millares 2 3" xfId="12" xr:uid="{00000000-0005-0000-0000-000023000000}"/>
    <cellStyle name="Millares 2 4" xfId="184" xr:uid="{00000000-0005-0000-0000-000024000000}"/>
    <cellStyle name="Millares 2 4 2" xfId="543" xr:uid="{635A6257-55F1-4361-B02E-C6CCC406AF5B}"/>
    <cellStyle name="Millares 2 5" xfId="257" xr:uid="{00000000-0005-0000-0000-000025000000}"/>
    <cellStyle name="Millares 2 6" xfId="326" xr:uid="{00000000-0005-0000-0000-000026000000}"/>
    <cellStyle name="Millares 2 7" xfId="395" xr:uid="{00000000-0005-0000-0000-000027000000}"/>
    <cellStyle name="Millares 2 8" xfId="473" xr:uid="{0F058D01-D8AA-413E-8C2A-FB8A68310381}"/>
    <cellStyle name="Millares 20" xfId="463" xr:uid="{00000000-0005-0000-0000-000028000000}"/>
    <cellStyle name="Millares 20 2" xfId="541" xr:uid="{31EBD122-8244-4CB6-89B0-4928C15D19DC}"/>
    <cellStyle name="Millares 21" xfId="468" xr:uid="{00000000-0005-0000-0000-000029000000}"/>
    <cellStyle name="Millares 22" xfId="618" xr:uid="{2EBF7815-02FD-4B44-BE70-EDDE723F282C}"/>
    <cellStyle name="Millares 3" xfId="13" xr:uid="{00000000-0005-0000-0000-00002A000000}"/>
    <cellStyle name="Millares 3 10" xfId="399" xr:uid="{00000000-0005-0000-0000-00002B000000}"/>
    <cellStyle name="Millares 3 11" xfId="475" xr:uid="{0B466DAD-3BD1-4FCA-9F13-6C11A3A9E764}"/>
    <cellStyle name="Millares 3 2" xfId="14" xr:uid="{00000000-0005-0000-0000-00002C000000}"/>
    <cellStyle name="Millares 3 2 2" xfId="191" xr:uid="{00000000-0005-0000-0000-00002D000000}"/>
    <cellStyle name="Millares 3 2 2 2" xfId="547" xr:uid="{93CABB4A-8A6E-4153-B2A6-2C4A1703EB80}"/>
    <cellStyle name="Millares 3 2 3" xfId="263" xr:uid="{00000000-0005-0000-0000-00002E000000}"/>
    <cellStyle name="Millares 3 2 4" xfId="331" xr:uid="{00000000-0005-0000-0000-00002F000000}"/>
    <cellStyle name="Millares 3 2 5" xfId="400" xr:uid="{00000000-0005-0000-0000-000030000000}"/>
    <cellStyle name="Millares 3 2 6" xfId="476" xr:uid="{A3466BFD-2F94-4C3B-8FD6-D99114A619FD}"/>
    <cellStyle name="Millares 3 3" xfId="15" xr:uid="{00000000-0005-0000-0000-000031000000}"/>
    <cellStyle name="Millares 3 3 2" xfId="16" xr:uid="{00000000-0005-0000-0000-000032000000}"/>
    <cellStyle name="Millares 3 3 2 2" xfId="17" xr:uid="{00000000-0005-0000-0000-000033000000}"/>
    <cellStyle name="Millares 3 3 2 2 2" xfId="194" xr:uid="{00000000-0005-0000-0000-000034000000}"/>
    <cellStyle name="Millares 3 3 2 2 2 2" xfId="558" xr:uid="{4FC7AB86-FBD7-48C8-AACB-3D109F0679E9}"/>
    <cellStyle name="Millares 3 3 2 2 3" xfId="265" xr:uid="{00000000-0005-0000-0000-000035000000}"/>
    <cellStyle name="Millares 3 3 2 2 4" xfId="334" xr:uid="{00000000-0005-0000-0000-000036000000}"/>
    <cellStyle name="Millares 3 3 2 2 5" xfId="403" xr:uid="{00000000-0005-0000-0000-000037000000}"/>
    <cellStyle name="Millares 3 3 2 2 6" xfId="486" xr:uid="{6453B0C5-16CC-431A-8095-71DE0B2EF4F6}"/>
    <cellStyle name="Millares 3 3 2 3" xfId="193" xr:uid="{00000000-0005-0000-0000-000038000000}"/>
    <cellStyle name="Millares 3 3 2 3 2" xfId="557" xr:uid="{182D2C19-F307-48BD-8897-C1D1157115B2}"/>
    <cellStyle name="Millares 3 3 2 4" xfId="264" xr:uid="{00000000-0005-0000-0000-000039000000}"/>
    <cellStyle name="Millares 3 3 2 5" xfId="333" xr:uid="{00000000-0005-0000-0000-00003A000000}"/>
    <cellStyle name="Millares 3 3 2 6" xfId="402" xr:uid="{00000000-0005-0000-0000-00003B000000}"/>
    <cellStyle name="Millares 3 3 2 7" xfId="485" xr:uid="{86905552-7886-4EDE-90F5-19B0BC27172E}"/>
    <cellStyle name="Millares 3 3 3" xfId="18" xr:uid="{00000000-0005-0000-0000-00003C000000}"/>
    <cellStyle name="Millares 3 3 3 2" xfId="195" xr:uid="{00000000-0005-0000-0000-00003D000000}"/>
    <cellStyle name="Millares 3 3 3 2 2" xfId="559" xr:uid="{90D0C48C-6FFD-4DF5-8790-0B75569EF5E0}"/>
    <cellStyle name="Millares 3 3 3 3" xfId="266" xr:uid="{00000000-0005-0000-0000-00003E000000}"/>
    <cellStyle name="Millares 3 3 3 4" xfId="335" xr:uid="{00000000-0005-0000-0000-00003F000000}"/>
    <cellStyle name="Millares 3 3 3 5" xfId="404" xr:uid="{00000000-0005-0000-0000-000040000000}"/>
    <cellStyle name="Millares 3 3 3 6" xfId="487" xr:uid="{AA025117-AFFE-49DA-91B3-1DE4725E5B42}"/>
    <cellStyle name="Millares 3 3 4" xfId="19" xr:uid="{00000000-0005-0000-0000-000041000000}"/>
    <cellStyle name="Millares 3 3 4 2" xfId="196" xr:uid="{00000000-0005-0000-0000-000042000000}"/>
    <cellStyle name="Millares 3 3 4 2 2" xfId="560" xr:uid="{78814636-3A95-405A-AAEE-0C433BAB8834}"/>
    <cellStyle name="Millares 3 3 4 3" xfId="267" xr:uid="{00000000-0005-0000-0000-000043000000}"/>
    <cellStyle name="Millares 3 3 4 4" xfId="336" xr:uid="{00000000-0005-0000-0000-000044000000}"/>
    <cellStyle name="Millares 3 3 4 5" xfId="405" xr:uid="{00000000-0005-0000-0000-000045000000}"/>
    <cellStyle name="Millares 3 3 4 6" xfId="488" xr:uid="{8C5A699D-6D6D-4992-B267-E4A0FD3452D4}"/>
    <cellStyle name="Millares 3 3 5" xfId="192" xr:uid="{00000000-0005-0000-0000-000046000000}"/>
    <cellStyle name="Millares 3 3 5 2" xfId="553" xr:uid="{9D6FA2CD-6DA4-47BF-AE93-B940E56FBF4F}"/>
    <cellStyle name="Millares 3 3 6" xfId="258" xr:uid="{00000000-0005-0000-0000-000047000000}"/>
    <cellStyle name="Millares 3 3 7" xfId="332" xr:uid="{00000000-0005-0000-0000-000048000000}"/>
    <cellStyle name="Millares 3 3 8" xfId="401" xr:uid="{00000000-0005-0000-0000-000049000000}"/>
    <cellStyle name="Millares 3 3 9" xfId="482" xr:uid="{BCD511B8-E6C1-4A28-A718-B27E64B88613}"/>
    <cellStyle name="Millares 3 4" xfId="20" xr:uid="{00000000-0005-0000-0000-00004A000000}"/>
    <cellStyle name="Millares 3 4 2" xfId="21" xr:uid="{00000000-0005-0000-0000-00004B000000}"/>
    <cellStyle name="Millares 3 4 2 2" xfId="198" xr:uid="{00000000-0005-0000-0000-00004C000000}"/>
    <cellStyle name="Millares 3 4 2 2 2" xfId="562" xr:uid="{C0729F20-B443-4215-A7B1-501F7ED7A8D2}"/>
    <cellStyle name="Millares 3 4 2 3" xfId="269" xr:uid="{00000000-0005-0000-0000-00004D000000}"/>
    <cellStyle name="Millares 3 4 2 4" xfId="338" xr:uid="{00000000-0005-0000-0000-00004E000000}"/>
    <cellStyle name="Millares 3 4 2 5" xfId="407" xr:uid="{00000000-0005-0000-0000-00004F000000}"/>
    <cellStyle name="Millares 3 4 2 6" xfId="490" xr:uid="{80DEF524-D9C8-42A9-AEF6-66BF88617EBA}"/>
    <cellStyle name="Millares 3 4 3" xfId="197" xr:uid="{00000000-0005-0000-0000-000050000000}"/>
    <cellStyle name="Millares 3 4 3 2" xfId="561" xr:uid="{2C5D3D25-9185-41EF-A98D-37DA645C3131}"/>
    <cellStyle name="Millares 3 4 4" xfId="268" xr:uid="{00000000-0005-0000-0000-000051000000}"/>
    <cellStyle name="Millares 3 4 5" xfId="337" xr:uid="{00000000-0005-0000-0000-000052000000}"/>
    <cellStyle name="Millares 3 4 6" xfId="406" xr:uid="{00000000-0005-0000-0000-000053000000}"/>
    <cellStyle name="Millares 3 4 7" xfId="489" xr:uid="{AA6CC3A0-CA10-4B17-80BA-B69F4E9C379B}"/>
    <cellStyle name="Millares 3 5" xfId="22" xr:uid="{00000000-0005-0000-0000-000054000000}"/>
    <cellStyle name="Millares 3 5 2" xfId="23" xr:uid="{00000000-0005-0000-0000-000055000000}"/>
    <cellStyle name="Millares 3 5 2 2" xfId="200" xr:uid="{00000000-0005-0000-0000-000056000000}"/>
    <cellStyle name="Millares 3 5 2 2 2" xfId="564" xr:uid="{E52D2E42-CD58-4521-ADAE-9CEEE9AEB5E6}"/>
    <cellStyle name="Millares 3 5 2 3" xfId="271" xr:uid="{00000000-0005-0000-0000-000057000000}"/>
    <cellStyle name="Millares 3 5 2 4" xfId="340" xr:uid="{00000000-0005-0000-0000-000058000000}"/>
    <cellStyle name="Millares 3 5 2 5" xfId="409" xr:uid="{00000000-0005-0000-0000-000059000000}"/>
    <cellStyle name="Millares 3 5 2 6" xfId="492" xr:uid="{9D3BEDA4-DC79-4818-BBBA-FEF7B06395EA}"/>
    <cellStyle name="Millares 3 5 3" xfId="199" xr:uid="{00000000-0005-0000-0000-00005A000000}"/>
    <cellStyle name="Millares 3 5 3 2" xfId="563" xr:uid="{BE0D8A1C-5832-4023-BA5E-99046E95E131}"/>
    <cellStyle name="Millares 3 5 4" xfId="270" xr:uid="{00000000-0005-0000-0000-00005B000000}"/>
    <cellStyle name="Millares 3 5 5" xfId="339" xr:uid="{00000000-0005-0000-0000-00005C000000}"/>
    <cellStyle name="Millares 3 5 6" xfId="408" xr:uid="{00000000-0005-0000-0000-00005D000000}"/>
    <cellStyle name="Millares 3 5 7" xfId="491" xr:uid="{5BF63484-1343-4DF4-ACB6-E83A294118C1}"/>
    <cellStyle name="Millares 3 6" xfId="24" xr:uid="{00000000-0005-0000-0000-00005E000000}"/>
    <cellStyle name="Millares 3 6 2" xfId="201" xr:uid="{00000000-0005-0000-0000-00005F000000}"/>
    <cellStyle name="Millares 3 6 2 2" xfId="565" xr:uid="{5315AF15-A020-48E6-B8BF-8A047092AA2C}"/>
    <cellStyle name="Millares 3 6 3" xfId="272" xr:uid="{00000000-0005-0000-0000-000060000000}"/>
    <cellStyle name="Millares 3 6 4" xfId="341" xr:uid="{00000000-0005-0000-0000-000061000000}"/>
    <cellStyle name="Millares 3 6 5" xfId="410" xr:uid="{00000000-0005-0000-0000-000062000000}"/>
    <cellStyle name="Millares 3 6 6" xfId="493" xr:uid="{21D0155C-5666-4D7D-9289-195FE30A0DA0}"/>
    <cellStyle name="Millares 3 7" xfId="190" xr:uid="{00000000-0005-0000-0000-000063000000}"/>
    <cellStyle name="Millares 3 7 2" xfId="546" xr:uid="{7A5CE25B-8935-47EB-99F7-D1FC5B10A78C}"/>
    <cellStyle name="Millares 3 8" xfId="262" xr:uid="{00000000-0005-0000-0000-000064000000}"/>
    <cellStyle name="Millares 3 9" xfId="330" xr:uid="{00000000-0005-0000-0000-000065000000}"/>
    <cellStyle name="Millares 4" xfId="25" xr:uid="{00000000-0005-0000-0000-000066000000}"/>
    <cellStyle name="Millares 4 2" xfId="26" xr:uid="{00000000-0005-0000-0000-000067000000}"/>
    <cellStyle name="Millares 4 2 2" xfId="27" xr:uid="{00000000-0005-0000-0000-000068000000}"/>
    <cellStyle name="Millares 4 2 2 2" xfId="204" xr:uid="{00000000-0005-0000-0000-000069000000}"/>
    <cellStyle name="Millares 4 2 2 2 2" xfId="567" xr:uid="{F4D31A09-3412-4ECE-A028-2306358BE0E8}"/>
    <cellStyle name="Millares 4 2 2 3" xfId="275" xr:uid="{00000000-0005-0000-0000-00006A000000}"/>
    <cellStyle name="Millares 4 2 2 4" xfId="344" xr:uid="{00000000-0005-0000-0000-00006B000000}"/>
    <cellStyle name="Millares 4 2 2 5" xfId="413" xr:uid="{00000000-0005-0000-0000-00006C000000}"/>
    <cellStyle name="Millares 4 2 2 6" xfId="495" xr:uid="{D0559F70-382B-4ADD-8AA6-E5FA20D1E43F}"/>
    <cellStyle name="Millares 4 2 3" xfId="203" xr:uid="{00000000-0005-0000-0000-00006D000000}"/>
    <cellStyle name="Millares 4 2 3 2" xfId="566" xr:uid="{6BB5CB38-294E-4222-89E3-5EC21812292C}"/>
    <cellStyle name="Millares 4 2 4" xfId="274" xr:uid="{00000000-0005-0000-0000-00006E000000}"/>
    <cellStyle name="Millares 4 2 5" xfId="343" xr:uid="{00000000-0005-0000-0000-00006F000000}"/>
    <cellStyle name="Millares 4 2 6" xfId="412" xr:uid="{00000000-0005-0000-0000-000070000000}"/>
    <cellStyle name="Millares 4 2 7" xfId="494" xr:uid="{C2520261-C789-4E7D-8230-EEF9D7977821}"/>
    <cellStyle name="Millares 4 3" xfId="28" xr:uid="{00000000-0005-0000-0000-000071000000}"/>
    <cellStyle name="Millares 4 3 2" xfId="205" xr:uid="{00000000-0005-0000-0000-000072000000}"/>
    <cellStyle name="Millares 4 3 2 2" xfId="568" xr:uid="{639DBBF2-2BD7-4582-9FB3-58C08239506B}"/>
    <cellStyle name="Millares 4 3 3" xfId="276" xr:uid="{00000000-0005-0000-0000-000073000000}"/>
    <cellStyle name="Millares 4 3 4" xfId="345" xr:uid="{00000000-0005-0000-0000-000074000000}"/>
    <cellStyle name="Millares 4 3 5" xfId="414" xr:uid="{00000000-0005-0000-0000-000075000000}"/>
    <cellStyle name="Millares 4 3 6" xfId="496" xr:uid="{E2AE54C1-FBD1-4BCE-A0A2-F5B6321C0C9F}"/>
    <cellStyle name="Millares 4 4" xfId="202" xr:uid="{00000000-0005-0000-0000-000076000000}"/>
    <cellStyle name="Millares 4 4 2" xfId="548" xr:uid="{0BD11D2F-6EC7-4DD1-B9FF-AA894914B7B1}"/>
    <cellStyle name="Millares 4 5" xfId="273" xr:uid="{00000000-0005-0000-0000-000077000000}"/>
    <cellStyle name="Millares 4 6" xfId="342" xr:uid="{00000000-0005-0000-0000-000078000000}"/>
    <cellStyle name="Millares 4 7" xfId="411" xr:uid="{00000000-0005-0000-0000-000079000000}"/>
    <cellStyle name="Millares 4 8" xfId="477" xr:uid="{DD4E4B99-A161-4FD1-AB8B-46D4840BEFA0}"/>
    <cellStyle name="Millares 5" xfId="29" xr:uid="{00000000-0005-0000-0000-00007A000000}"/>
    <cellStyle name="Millares 5 2" xfId="30" xr:uid="{00000000-0005-0000-0000-00007B000000}"/>
    <cellStyle name="Millares 5 2 2" xfId="31" xr:uid="{00000000-0005-0000-0000-00007C000000}"/>
    <cellStyle name="Millares 5 2 2 2" xfId="208" xr:uid="{00000000-0005-0000-0000-00007D000000}"/>
    <cellStyle name="Millares 5 2 2 2 2" xfId="570" xr:uid="{D9A007A0-F95A-4001-802F-FD32E567F0EB}"/>
    <cellStyle name="Millares 5 2 2 3" xfId="279" xr:uid="{00000000-0005-0000-0000-00007E000000}"/>
    <cellStyle name="Millares 5 2 2 4" xfId="348" xr:uid="{00000000-0005-0000-0000-00007F000000}"/>
    <cellStyle name="Millares 5 2 2 5" xfId="417" xr:uid="{00000000-0005-0000-0000-000080000000}"/>
    <cellStyle name="Millares 5 2 2 6" xfId="498" xr:uid="{99904981-3814-4093-ADA6-5A4F192805BB}"/>
    <cellStyle name="Millares 5 2 3" xfId="207" xr:uid="{00000000-0005-0000-0000-000081000000}"/>
    <cellStyle name="Millares 5 2 3 2" xfId="569" xr:uid="{168B8466-143A-409B-9AB8-F76BDC2E7436}"/>
    <cellStyle name="Millares 5 2 4" xfId="278" xr:uid="{00000000-0005-0000-0000-000082000000}"/>
    <cellStyle name="Millares 5 2 5" xfId="347" xr:uid="{00000000-0005-0000-0000-000083000000}"/>
    <cellStyle name="Millares 5 2 6" xfId="416" xr:uid="{00000000-0005-0000-0000-000084000000}"/>
    <cellStyle name="Millares 5 2 7" xfId="497" xr:uid="{846F2FAB-9EA1-4F60-83D0-BFD65BD73066}"/>
    <cellStyle name="Millares 5 3" xfId="32" xr:uid="{00000000-0005-0000-0000-000085000000}"/>
    <cellStyle name="Millares 5 3 2" xfId="209" xr:uid="{00000000-0005-0000-0000-000086000000}"/>
    <cellStyle name="Millares 5 3 2 2" xfId="571" xr:uid="{0A6B6D18-1818-41AD-9452-31E3BE5A61C1}"/>
    <cellStyle name="Millares 5 3 3" xfId="280" xr:uid="{00000000-0005-0000-0000-000087000000}"/>
    <cellStyle name="Millares 5 3 4" xfId="349" xr:uid="{00000000-0005-0000-0000-000088000000}"/>
    <cellStyle name="Millares 5 3 5" xfId="418" xr:uid="{00000000-0005-0000-0000-000089000000}"/>
    <cellStyle name="Millares 5 3 6" xfId="499" xr:uid="{D613667B-92DB-47B3-8B86-4528691A7EEE}"/>
    <cellStyle name="Millares 5 4" xfId="206" xr:uid="{00000000-0005-0000-0000-00008A000000}"/>
    <cellStyle name="Millares 5 4 2" xfId="549" xr:uid="{35FAA767-B1BB-45A7-8B80-34AB8F5D9F7C}"/>
    <cellStyle name="Millares 5 5" xfId="277" xr:uid="{00000000-0005-0000-0000-00008B000000}"/>
    <cellStyle name="Millares 5 6" xfId="346" xr:uid="{00000000-0005-0000-0000-00008C000000}"/>
    <cellStyle name="Millares 5 7" xfId="415" xr:uid="{00000000-0005-0000-0000-00008D000000}"/>
    <cellStyle name="Millares 5 8" xfId="478" xr:uid="{2A9043E6-7541-4D3B-BCF7-E91DC6DD8AA2}"/>
    <cellStyle name="Millares 6" xfId="33" xr:uid="{00000000-0005-0000-0000-00008E000000}"/>
    <cellStyle name="Millares 6 2" xfId="34" xr:uid="{00000000-0005-0000-0000-00008F000000}"/>
    <cellStyle name="Millares 6 2 2" xfId="35" xr:uid="{00000000-0005-0000-0000-000090000000}"/>
    <cellStyle name="Millares 6 2 2 2" xfId="212" xr:uid="{00000000-0005-0000-0000-000091000000}"/>
    <cellStyle name="Millares 6 2 2 2 2" xfId="573" xr:uid="{31DDBEBD-34E0-44D6-8B23-4CBD5AB3DC06}"/>
    <cellStyle name="Millares 6 2 2 3" xfId="283" xr:uid="{00000000-0005-0000-0000-000092000000}"/>
    <cellStyle name="Millares 6 2 2 4" xfId="352" xr:uid="{00000000-0005-0000-0000-000093000000}"/>
    <cellStyle name="Millares 6 2 2 5" xfId="421" xr:uid="{00000000-0005-0000-0000-000094000000}"/>
    <cellStyle name="Millares 6 2 2 6" xfId="501" xr:uid="{F4333D8E-1723-483C-8B5B-DD3C3C2677DA}"/>
    <cellStyle name="Millares 6 2 3" xfId="211" xr:uid="{00000000-0005-0000-0000-000095000000}"/>
    <cellStyle name="Millares 6 2 3 2" xfId="572" xr:uid="{42DE127C-466A-4503-8DFC-D334CF8653CF}"/>
    <cellStyle name="Millares 6 2 4" xfId="282" xr:uid="{00000000-0005-0000-0000-000096000000}"/>
    <cellStyle name="Millares 6 2 5" xfId="351" xr:uid="{00000000-0005-0000-0000-000097000000}"/>
    <cellStyle name="Millares 6 2 6" xfId="420" xr:uid="{00000000-0005-0000-0000-000098000000}"/>
    <cellStyle name="Millares 6 2 7" xfId="500" xr:uid="{58AC6EF7-16F6-4ADA-B63E-6664FAD90A36}"/>
    <cellStyle name="Millares 6 3" xfId="36" xr:uid="{00000000-0005-0000-0000-000099000000}"/>
    <cellStyle name="Millares 6 3 2" xfId="213" xr:uid="{00000000-0005-0000-0000-00009A000000}"/>
    <cellStyle name="Millares 6 3 2 2" xfId="574" xr:uid="{D805C66E-5B13-41D0-A508-733B5414ED40}"/>
    <cellStyle name="Millares 6 3 3" xfId="284" xr:uid="{00000000-0005-0000-0000-00009B000000}"/>
    <cellStyle name="Millares 6 3 4" xfId="353" xr:uid="{00000000-0005-0000-0000-00009C000000}"/>
    <cellStyle name="Millares 6 3 5" xfId="422" xr:uid="{00000000-0005-0000-0000-00009D000000}"/>
    <cellStyle name="Millares 6 3 6" xfId="502" xr:uid="{6B6A2DF4-D478-4753-8B18-7AD0E1D3A0CE}"/>
    <cellStyle name="Millares 6 4" xfId="210" xr:uid="{00000000-0005-0000-0000-00009E000000}"/>
    <cellStyle name="Millares 6 4 2" xfId="550" xr:uid="{7903BCDB-C526-4FAC-9E22-6E16B1FC0CA8}"/>
    <cellStyle name="Millares 6 5" xfId="281" xr:uid="{00000000-0005-0000-0000-00009F000000}"/>
    <cellStyle name="Millares 6 6" xfId="350" xr:uid="{00000000-0005-0000-0000-0000A0000000}"/>
    <cellStyle name="Millares 6 7" xfId="419" xr:uid="{00000000-0005-0000-0000-0000A1000000}"/>
    <cellStyle name="Millares 6 8" xfId="479" xr:uid="{25E76991-443B-4DCD-AA3B-A5C38DE3221A}"/>
    <cellStyle name="Millares 7" xfId="37" xr:uid="{00000000-0005-0000-0000-0000A2000000}"/>
    <cellStyle name="Millares 7 2" xfId="38" xr:uid="{00000000-0005-0000-0000-0000A3000000}"/>
    <cellStyle name="Millares 7 2 2" xfId="39" xr:uid="{00000000-0005-0000-0000-0000A4000000}"/>
    <cellStyle name="Millares 7 2 2 2" xfId="40" xr:uid="{00000000-0005-0000-0000-0000A5000000}"/>
    <cellStyle name="Millares 7 2 2 2 2" xfId="217" xr:uid="{00000000-0005-0000-0000-0000A6000000}"/>
    <cellStyle name="Millares 7 2 2 2 2 2" xfId="578" xr:uid="{90590AD9-55F9-4619-914C-78F5CAABBD99}"/>
    <cellStyle name="Millares 7 2 2 2 3" xfId="288" xr:uid="{00000000-0005-0000-0000-0000A7000000}"/>
    <cellStyle name="Millares 7 2 2 2 4" xfId="357" xr:uid="{00000000-0005-0000-0000-0000A8000000}"/>
    <cellStyle name="Millares 7 2 2 2 5" xfId="426" xr:uid="{00000000-0005-0000-0000-0000A9000000}"/>
    <cellStyle name="Millares 7 2 2 2 6" xfId="506" xr:uid="{0E0AD43A-006E-4DA1-A75D-B40B55E3E44E}"/>
    <cellStyle name="Millares 7 2 2 3" xfId="216" xr:uid="{00000000-0005-0000-0000-0000AA000000}"/>
    <cellStyle name="Millares 7 2 2 3 2" xfId="577" xr:uid="{40008E34-3E09-470C-B4C1-3CCA762F7E22}"/>
    <cellStyle name="Millares 7 2 2 4" xfId="287" xr:uid="{00000000-0005-0000-0000-0000AB000000}"/>
    <cellStyle name="Millares 7 2 2 5" xfId="356" xr:uid="{00000000-0005-0000-0000-0000AC000000}"/>
    <cellStyle name="Millares 7 2 2 6" xfId="425" xr:uid="{00000000-0005-0000-0000-0000AD000000}"/>
    <cellStyle name="Millares 7 2 2 7" xfId="505" xr:uid="{9ED20487-F708-46B7-BADE-071E24578A94}"/>
    <cellStyle name="Millares 7 2 3" xfId="41" xr:uid="{00000000-0005-0000-0000-0000AE000000}"/>
    <cellStyle name="Millares 7 2 3 2" xfId="218" xr:uid="{00000000-0005-0000-0000-0000AF000000}"/>
    <cellStyle name="Millares 7 2 3 2 2" xfId="579" xr:uid="{D7B968FC-0E42-4497-925F-E69856EC7C2F}"/>
    <cellStyle name="Millares 7 2 3 3" xfId="289" xr:uid="{00000000-0005-0000-0000-0000B0000000}"/>
    <cellStyle name="Millares 7 2 3 4" xfId="358" xr:uid="{00000000-0005-0000-0000-0000B1000000}"/>
    <cellStyle name="Millares 7 2 3 5" xfId="427" xr:uid="{00000000-0005-0000-0000-0000B2000000}"/>
    <cellStyle name="Millares 7 2 3 6" xfId="507" xr:uid="{A43CEC0F-30B0-4D24-B235-D30A46F5B8A9}"/>
    <cellStyle name="Millares 7 2 4" xfId="215" xr:uid="{00000000-0005-0000-0000-0000B3000000}"/>
    <cellStyle name="Millares 7 2 4 2" xfId="576" xr:uid="{EB62FC55-1AFF-4AD1-A49A-006041AE539E}"/>
    <cellStyle name="Millares 7 2 5" xfId="286" xr:uid="{00000000-0005-0000-0000-0000B4000000}"/>
    <cellStyle name="Millares 7 2 6" xfId="355" xr:uid="{00000000-0005-0000-0000-0000B5000000}"/>
    <cellStyle name="Millares 7 2 7" xfId="424" xr:uid="{00000000-0005-0000-0000-0000B6000000}"/>
    <cellStyle name="Millares 7 2 8" xfId="504" xr:uid="{856F3BB5-4C84-4426-89E0-1F23643A5322}"/>
    <cellStyle name="Millares 7 3" xfId="42" xr:uid="{00000000-0005-0000-0000-0000B7000000}"/>
    <cellStyle name="Millares 7 3 2" xfId="219" xr:uid="{00000000-0005-0000-0000-0000B8000000}"/>
    <cellStyle name="Millares 7 3 2 2" xfId="580" xr:uid="{29AAEF1D-0FED-4166-BA2D-1D8BF7BC921F}"/>
    <cellStyle name="Millares 7 3 3" xfId="290" xr:uid="{00000000-0005-0000-0000-0000B9000000}"/>
    <cellStyle name="Millares 7 3 4" xfId="359" xr:uid="{00000000-0005-0000-0000-0000BA000000}"/>
    <cellStyle name="Millares 7 3 5" xfId="428" xr:uid="{00000000-0005-0000-0000-0000BB000000}"/>
    <cellStyle name="Millares 7 3 6" xfId="508" xr:uid="{42AB77F8-1A5E-4C41-845C-02C936BA3D96}"/>
    <cellStyle name="Millares 7 4" xfId="214" xr:uid="{00000000-0005-0000-0000-0000BC000000}"/>
    <cellStyle name="Millares 7 4 2" xfId="575" xr:uid="{BD1C7D3E-747C-4FDF-A2C5-1872FDD295FA}"/>
    <cellStyle name="Millares 7 5" xfId="285" xr:uid="{00000000-0005-0000-0000-0000BD000000}"/>
    <cellStyle name="Millares 7 6" xfId="354" xr:uid="{00000000-0005-0000-0000-0000BE000000}"/>
    <cellStyle name="Millares 7 7" xfId="423" xr:uid="{00000000-0005-0000-0000-0000BF000000}"/>
    <cellStyle name="Millares 7 8" xfId="503" xr:uid="{EA23773F-71FA-4A5F-9F19-E2173862FE60}"/>
    <cellStyle name="Millares 8" xfId="43" xr:uid="{00000000-0005-0000-0000-0000C0000000}"/>
    <cellStyle name="Millares 8 2" xfId="44" xr:uid="{00000000-0005-0000-0000-0000C1000000}"/>
    <cellStyle name="Millares 8 2 2" xfId="45" xr:uid="{00000000-0005-0000-0000-0000C2000000}"/>
    <cellStyle name="Millares 8 2 2 2" xfId="222" xr:uid="{00000000-0005-0000-0000-0000C3000000}"/>
    <cellStyle name="Millares 8 2 2 2 2" xfId="583" xr:uid="{DF004A5F-431A-4C4A-A28B-0E0DD10FF6F9}"/>
    <cellStyle name="Millares 8 2 2 3" xfId="293" xr:uid="{00000000-0005-0000-0000-0000C4000000}"/>
    <cellStyle name="Millares 8 2 2 4" xfId="362" xr:uid="{00000000-0005-0000-0000-0000C5000000}"/>
    <cellStyle name="Millares 8 2 2 5" xfId="431" xr:uid="{00000000-0005-0000-0000-0000C6000000}"/>
    <cellStyle name="Millares 8 2 2 6" xfId="511" xr:uid="{A076DB65-3876-4BE9-AE42-D38BC3FE38D9}"/>
    <cellStyle name="Millares 8 2 3" xfId="221" xr:uid="{00000000-0005-0000-0000-0000C7000000}"/>
    <cellStyle name="Millares 8 2 3 2" xfId="582" xr:uid="{DA86E365-EA77-49BF-B60E-D1D80F7712A5}"/>
    <cellStyle name="Millares 8 2 4" xfId="292" xr:uid="{00000000-0005-0000-0000-0000C8000000}"/>
    <cellStyle name="Millares 8 2 5" xfId="361" xr:uid="{00000000-0005-0000-0000-0000C9000000}"/>
    <cellStyle name="Millares 8 2 6" xfId="430" xr:uid="{00000000-0005-0000-0000-0000CA000000}"/>
    <cellStyle name="Millares 8 2 7" xfId="510" xr:uid="{1390154D-2275-4D1B-A984-69D00FABFC71}"/>
    <cellStyle name="Millares 8 3" xfId="46" xr:uid="{00000000-0005-0000-0000-0000CB000000}"/>
    <cellStyle name="Millares 8 3 2" xfId="223" xr:uid="{00000000-0005-0000-0000-0000CC000000}"/>
    <cellStyle name="Millares 8 3 2 2" xfId="584" xr:uid="{6709BA40-DA32-4158-A031-C86EBFD82C51}"/>
    <cellStyle name="Millares 8 3 3" xfId="294" xr:uid="{00000000-0005-0000-0000-0000CD000000}"/>
    <cellStyle name="Millares 8 3 4" xfId="363" xr:uid="{00000000-0005-0000-0000-0000CE000000}"/>
    <cellStyle name="Millares 8 3 5" xfId="432" xr:uid="{00000000-0005-0000-0000-0000CF000000}"/>
    <cellStyle name="Millares 8 3 6" xfId="512" xr:uid="{71A3D494-0CE7-4417-8821-B46B5B82E1D9}"/>
    <cellStyle name="Millares 8 4" xfId="220" xr:uid="{00000000-0005-0000-0000-0000D0000000}"/>
    <cellStyle name="Millares 8 4 2" xfId="581" xr:uid="{BE0DD644-733B-495A-9167-3F118FD29087}"/>
    <cellStyle name="Millares 8 5" xfId="291" xr:uid="{00000000-0005-0000-0000-0000D1000000}"/>
    <cellStyle name="Millares 8 6" xfId="360" xr:uid="{00000000-0005-0000-0000-0000D2000000}"/>
    <cellStyle name="Millares 8 7" xfId="429" xr:uid="{00000000-0005-0000-0000-0000D3000000}"/>
    <cellStyle name="Millares 8 8" xfId="509" xr:uid="{8AD9B7BD-320C-4EDA-BCA1-77BB6049202D}"/>
    <cellStyle name="Millares 9" xfId="47" xr:uid="{00000000-0005-0000-0000-0000D4000000}"/>
    <cellStyle name="Millares 9 2" xfId="224" xr:uid="{00000000-0005-0000-0000-0000D5000000}"/>
    <cellStyle name="Millares 9 2 2" xfId="585" xr:uid="{5CBDF3B8-B55F-4959-A47A-66C7DAF11181}"/>
    <cellStyle name="Millares 9 3" xfId="295" xr:uid="{00000000-0005-0000-0000-0000D6000000}"/>
    <cellStyle name="Millares 9 4" xfId="364" xr:uid="{00000000-0005-0000-0000-0000D7000000}"/>
    <cellStyle name="Millares 9 5" xfId="433" xr:uid="{00000000-0005-0000-0000-0000D8000000}"/>
    <cellStyle name="Millares 9 6" xfId="513" xr:uid="{FC1D6CB9-BDA5-4665-B1EA-792E8227B05B}"/>
    <cellStyle name="Moneda" xfId="471" builtinId="4"/>
    <cellStyle name="Moneda 2" xfId="48" xr:uid="{00000000-0005-0000-0000-0000D9000000}"/>
    <cellStyle name="Moneda 2 10" xfId="365" xr:uid="{00000000-0005-0000-0000-0000DA000000}"/>
    <cellStyle name="Moneda 2 11" xfId="434" xr:uid="{00000000-0005-0000-0000-0000DB000000}"/>
    <cellStyle name="Moneda 2 12" xfId="480" xr:uid="{59DB7B4D-5221-4184-BEDB-536D1B6BEAC9}"/>
    <cellStyle name="Moneda 2 2" xfId="49" xr:uid="{00000000-0005-0000-0000-0000DC000000}"/>
    <cellStyle name="Moneda 2 2 2" xfId="50" xr:uid="{00000000-0005-0000-0000-0000DD000000}"/>
    <cellStyle name="Moneda 2 2 2 2" xfId="51" xr:uid="{00000000-0005-0000-0000-0000DE000000}"/>
    <cellStyle name="Moneda 2 2 2 2 2" xfId="228" xr:uid="{00000000-0005-0000-0000-0000DF000000}"/>
    <cellStyle name="Moneda 2 2 2 2 2 2" xfId="588" xr:uid="{8516EC7E-F941-4FFA-BFA5-F9C5F97FC398}"/>
    <cellStyle name="Moneda 2 2 2 2 3" xfId="299" xr:uid="{00000000-0005-0000-0000-0000E0000000}"/>
    <cellStyle name="Moneda 2 2 2 2 4" xfId="368" xr:uid="{00000000-0005-0000-0000-0000E1000000}"/>
    <cellStyle name="Moneda 2 2 2 2 5" xfId="437" xr:uid="{00000000-0005-0000-0000-0000E2000000}"/>
    <cellStyle name="Moneda 2 2 2 2 6" xfId="516" xr:uid="{D6915CA2-9EC8-48F9-8C99-1EBC3C21D5FA}"/>
    <cellStyle name="Moneda 2 2 2 3" xfId="227" xr:uid="{00000000-0005-0000-0000-0000E3000000}"/>
    <cellStyle name="Moneda 2 2 2 3 2" xfId="587" xr:uid="{20D15595-C2FF-4142-86F1-47DC34CF331A}"/>
    <cellStyle name="Moneda 2 2 2 4" xfId="298" xr:uid="{00000000-0005-0000-0000-0000E4000000}"/>
    <cellStyle name="Moneda 2 2 2 5" xfId="367" xr:uid="{00000000-0005-0000-0000-0000E5000000}"/>
    <cellStyle name="Moneda 2 2 2 6" xfId="436" xr:uid="{00000000-0005-0000-0000-0000E6000000}"/>
    <cellStyle name="Moneda 2 2 2 7" xfId="515" xr:uid="{936E2DE3-9EA0-4DDC-8871-F8D7754DC695}"/>
    <cellStyle name="Moneda 2 2 3" xfId="52" xr:uid="{00000000-0005-0000-0000-0000E7000000}"/>
    <cellStyle name="Moneda 2 2 3 2" xfId="229" xr:uid="{00000000-0005-0000-0000-0000E8000000}"/>
    <cellStyle name="Moneda 2 2 3 2 2" xfId="589" xr:uid="{E7F63378-2D47-40C7-899F-1CA20E793FAA}"/>
    <cellStyle name="Moneda 2 2 3 3" xfId="300" xr:uid="{00000000-0005-0000-0000-0000E9000000}"/>
    <cellStyle name="Moneda 2 2 3 4" xfId="369" xr:uid="{00000000-0005-0000-0000-0000EA000000}"/>
    <cellStyle name="Moneda 2 2 3 5" xfId="438" xr:uid="{00000000-0005-0000-0000-0000EB000000}"/>
    <cellStyle name="Moneda 2 2 3 6" xfId="517" xr:uid="{A06994E4-9AF1-49F3-9C37-058ED45AFA97}"/>
    <cellStyle name="Moneda 2 2 4" xfId="226" xr:uid="{00000000-0005-0000-0000-0000EC000000}"/>
    <cellStyle name="Moneda 2 2 4 2" xfId="586" xr:uid="{30E6F3F7-7AF7-45BD-A631-F7A8E91790A1}"/>
    <cellStyle name="Moneda 2 2 5" xfId="297" xr:uid="{00000000-0005-0000-0000-0000ED000000}"/>
    <cellStyle name="Moneda 2 2 6" xfId="366" xr:uid="{00000000-0005-0000-0000-0000EE000000}"/>
    <cellStyle name="Moneda 2 2 7" xfId="435" xr:uid="{00000000-0005-0000-0000-0000EF000000}"/>
    <cellStyle name="Moneda 2 2 8" xfId="514" xr:uid="{AC3F4C2C-28CE-46A5-856B-5E1B55357665}"/>
    <cellStyle name="Moneda 2 3" xfId="53" xr:uid="{00000000-0005-0000-0000-0000F0000000}"/>
    <cellStyle name="Moneda 2 3 2" xfId="54" xr:uid="{00000000-0005-0000-0000-0000F1000000}"/>
    <cellStyle name="Moneda 2 3 2 2" xfId="55" xr:uid="{00000000-0005-0000-0000-0000F2000000}"/>
    <cellStyle name="Moneda 2 3 2 2 2" xfId="232" xr:uid="{00000000-0005-0000-0000-0000F3000000}"/>
    <cellStyle name="Moneda 2 3 2 2 2 2" xfId="592" xr:uid="{85647E4E-F1AA-40FF-A888-19E8C4AE2856}"/>
    <cellStyle name="Moneda 2 3 2 2 3" xfId="303" xr:uid="{00000000-0005-0000-0000-0000F4000000}"/>
    <cellStyle name="Moneda 2 3 2 2 4" xfId="372" xr:uid="{00000000-0005-0000-0000-0000F5000000}"/>
    <cellStyle name="Moneda 2 3 2 2 5" xfId="441" xr:uid="{00000000-0005-0000-0000-0000F6000000}"/>
    <cellStyle name="Moneda 2 3 2 2 6" xfId="520" xr:uid="{B1AFA2BF-A33F-4AB9-8595-C5AE07DF5C92}"/>
    <cellStyle name="Moneda 2 3 2 3" xfId="231" xr:uid="{00000000-0005-0000-0000-0000F7000000}"/>
    <cellStyle name="Moneda 2 3 2 3 2" xfId="591" xr:uid="{D855FBA8-AC90-4C1E-8B59-1FDD8D48AE9B}"/>
    <cellStyle name="Moneda 2 3 2 4" xfId="302" xr:uid="{00000000-0005-0000-0000-0000F8000000}"/>
    <cellStyle name="Moneda 2 3 2 5" xfId="371" xr:uid="{00000000-0005-0000-0000-0000F9000000}"/>
    <cellStyle name="Moneda 2 3 2 6" xfId="440" xr:uid="{00000000-0005-0000-0000-0000FA000000}"/>
    <cellStyle name="Moneda 2 3 2 7" xfId="519" xr:uid="{D12C4F35-9CC1-4238-B36D-9C235D7B294E}"/>
    <cellStyle name="Moneda 2 3 3" xfId="56" xr:uid="{00000000-0005-0000-0000-0000FB000000}"/>
    <cellStyle name="Moneda 2 3 3 2" xfId="233" xr:uid="{00000000-0005-0000-0000-0000FC000000}"/>
    <cellStyle name="Moneda 2 3 3 2 2" xfId="593" xr:uid="{9D0813CF-2D88-49EE-93B2-6342FCE9C061}"/>
    <cellStyle name="Moneda 2 3 3 3" xfId="304" xr:uid="{00000000-0005-0000-0000-0000FD000000}"/>
    <cellStyle name="Moneda 2 3 3 4" xfId="373" xr:uid="{00000000-0005-0000-0000-0000FE000000}"/>
    <cellStyle name="Moneda 2 3 3 5" xfId="442" xr:uid="{00000000-0005-0000-0000-0000FF000000}"/>
    <cellStyle name="Moneda 2 3 3 6" xfId="521" xr:uid="{9703E944-05DD-4D46-81EC-00651A4DB4E1}"/>
    <cellStyle name="Moneda 2 3 4" xfId="57" xr:uid="{00000000-0005-0000-0000-000000010000}"/>
    <cellStyle name="Moneda 2 3 4 2" xfId="234" xr:uid="{00000000-0005-0000-0000-000001010000}"/>
    <cellStyle name="Moneda 2 3 4 2 2" xfId="594" xr:uid="{91169B78-AA57-4356-9355-35546171D168}"/>
    <cellStyle name="Moneda 2 3 4 3" xfId="305" xr:uid="{00000000-0005-0000-0000-000002010000}"/>
    <cellStyle name="Moneda 2 3 4 4" xfId="374" xr:uid="{00000000-0005-0000-0000-000003010000}"/>
    <cellStyle name="Moneda 2 3 4 5" xfId="443" xr:uid="{00000000-0005-0000-0000-000004010000}"/>
    <cellStyle name="Moneda 2 3 4 6" xfId="522" xr:uid="{35B728BA-E215-4247-BCC5-E50AF7DCA608}"/>
    <cellStyle name="Moneda 2 3 5" xfId="230" xr:uid="{00000000-0005-0000-0000-000005010000}"/>
    <cellStyle name="Moneda 2 3 5 2" xfId="590" xr:uid="{F6B36116-F05B-4329-AB44-B9483F3787BD}"/>
    <cellStyle name="Moneda 2 3 6" xfId="301" xr:uid="{00000000-0005-0000-0000-000006010000}"/>
    <cellStyle name="Moneda 2 3 7" xfId="370" xr:uid="{00000000-0005-0000-0000-000007010000}"/>
    <cellStyle name="Moneda 2 3 8" xfId="439" xr:uid="{00000000-0005-0000-0000-000008010000}"/>
    <cellStyle name="Moneda 2 3 9" xfId="518" xr:uid="{B0CF379C-DD9B-4F68-9A89-890A074D830D}"/>
    <cellStyle name="Moneda 2 4" xfId="58" xr:uid="{00000000-0005-0000-0000-000009010000}"/>
    <cellStyle name="Moneda 2 4 2" xfId="59" xr:uid="{00000000-0005-0000-0000-00000A010000}"/>
    <cellStyle name="Moneda 2 4 2 2" xfId="236" xr:uid="{00000000-0005-0000-0000-00000B010000}"/>
    <cellStyle name="Moneda 2 4 2 2 2" xfId="596" xr:uid="{6846F2F7-4F90-4B30-88B0-7BB65940F14A}"/>
    <cellStyle name="Moneda 2 4 2 3" xfId="307" xr:uid="{00000000-0005-0000-0000-00000C010000}"/>
    <cellStyle name="Moneda 2 4 2 4" xfId="376" xr:uid="{00000000-0005-0000-0000-00000D010000}"/>
    <cellStyle name="Moneda 2 4 2 5" xfId="445" xr:uid="{00000000-0005-0000-0000-00000E010000}"/>
    <cellStyle name="Moneda 2 4 2 6" xfId="524" xr:uid="{ACF14CFB-A9EC-4914-BD3F-0DD4EDE51DA8}"/>
    <cellStyle name="Moneda 2 4 3" xfId="235" xr:uid="{00000000-0005-0000-0000-00000F010000}"/>
    <cellStyle name="Moneda 2 4 3 2" xfId="595" xr:uid="{E6B7B86D-4B51-45A3-8AB4-F3EC830BCDF5}"/>
    <cellStyle name="Moneda 2 4 4" xfId="306" xr:uid="{00000000-0005-0000-0000-000010010000}"/>
    <cellStyle name="Moneda 2 4 5" xfId="375" xr:uid="{00000000-0005-0000-0000-000011010000}"/>
    <cellStyle name="Moneda 2 4 6" xfId="444" xr:uid="{00000000-0005-0000-0000-000012010000}"/>
    <cellStyle name="Moneda 2 4 7" xfId="523" xr:uid="{32B20BC0-E69A-4F21-AA4D-7009E95C329F}"/>
    <cellStyle name="Moneda 2 5" xfId="60" xr:uid="{00000000-0005-0000-0000-000013010000}"/>
    <cellStyle name="Moneda 2 5 2" xfId="61" xr:uid="{00000000-0005-0000-0000-000014010000}"/>
    <cellStyle name="Moneda 2 5 2 2" xfId="62" xr:uid="{00000000-0005-0000-0000-000015010000}"/>
    <cellStyle name="Moneda 2 5 2 2 2" xfId="239" xr:uid="{00000000-0005-0000-0000-000016010000}"/>
    <cellStyle name="Moneda 2 5 2 2 2 2" xfId="599" xr:uid="{905D779B-E225-4E0A-A94A-3A8CEA6BDB4F}"/>
    <cellStyle name="Moneda 2 5 2 2 3" xfId="310" xr:uid="{00000000-0005-0000-0000-000017010000}"/>
    <cellStyle name="Moneda 2 5 2 2 4" xfId="379" xr:uid="{00000000-0005-0000-0000-000018010000}"/>
    <cellStyle name="Moneda 2 5 2 2 5" xfId="448" xr:uid="{00000000-0005-0000-0000-000019010000}"/>
    <cellStyle name="Moneda 2 5 2 2 6" xfId="527" xr:uid="{7F79F537-036F-4864-B1BC-FCA832845EC2}"/>
    <cellStyle name="Moneda 2 5 2 3" xfId="238" xr:uid="{00000000-0005-0000-0000-00001A010000}"/>
    <cellStyle name="Moneda 2 5 2 3 2" xfId="598" xr:uid="{C920E787-CF0D-496E-A846-C0A8D6A914FB}"/>
    <cellStyle name="Moneda 2 5 2 4" xfId="309" xr:uid="{00000000-0005-0000-0000-00001B010000}"/>
    <cellStyle name="Moneda 2 5 2 5" xfId="378" xr:uid="{00000000-0005-0000-0000-00001C010000}"/>
    <cellStyle name="Moneda 2 5 2 6" xfId="447" xr:uid="{00000000-0005-0000-0000-00001D010000}"/>
    <cellStyle name="Moneda 2 5 2 7" xfId="526" xr:uid="{BCA24A40-E3E5-43E8-9DBF-0A36832976A5}"/>
    <cellStyle name="Moneda 2 5 3" xfId="63" xr:uid="{00000000-0005-0000-0000-00001E010000}"/>
    <cellStyle name="Moneda 2 5 3 2" xfId="240" xr:uid="{00000000-0005-0000-0000-00001F010000}"/>
    <cellStyle name="Moneda 2 5 3 2 2" xfId="600" xr:uid="{A3722FF1-9E26-4F0D-9B35-C9D4B2CB0FDD}"/>
    <cellStyle name="Moneda 2 5 3 3" xfId="311" xr:uid="{00000000-0005-0000-0000-000020010000}"/>
    <cellStyle name="Moneda 2 5 3 4" xfId="380" xr:uid="{00000000-0005-0000-0000-000021010000}"/>
    <cellStyle name="Moneda 2 5 3 5" xfId="449" xr:uid="{00000000-0005-0000-0000-000022010000}"/>
    <cellStyle name="Moneda 2 5 3 6" xfId="528" xr:uid="{AB9D5F97-8FC1-463C-962E-9E9332ABCEB0}"/>
    <cellStyle name="Moneda 2 5 4" xfId="237" xr:uid="{00000000-0005-0000-0000-000023010000}"/>
    <cellStyle name="Moneda 2 5 4 2" xfId="597" xr:uid="{DC1B7C6D-738C-40B9-8302-67D74E96547F}"/>
    <cellStyle name="Moneda 2 5 5" xfId="308" xr:uid="{00000000-0005-0000-0000-000024010000}"/>
    <cellStyle name="Moneda 2 5 6" xfId="377" xr:uid="{00000000-0005-0000-0000-000025010000}"/>
    <cellStyle name="Moneda 2 5 7" xfId="446" xr:uid="{00000000-0005-0000-0000-000026010000}"/>
    <cellStyle name="Moneda 2 5 8" xfId="525" xr:uid="{299E4321-5E27-4C38-8561-640602FB9F2C}"/>
    <cellStyle name="Moneda 2 6" xfId="64" xr:uid="{00000000-0005-0000-0000-000027010000}"/>
    <cellStyle name="Moneda 2 6 2" xfId="65" xr:uid="{00000000-0005-0000-0000-000028010000}"/>
    <cellStyle name="Moneda 2 6 2 2" xfId="242" xr:uid="{00000000-0005-0000-0000-000029010000}"/>
    <cellStyle name="Moneda 2 6 2 2 2" xfId="602" xr:uid="{9A6C17CA-D2B7-4CE0-9FEB-6171E75275ED}"/>
    <cellStyle name="Moneda 2 6 2 3" xfId="313" xr:uid="{00000000-0005-0000-0000-00002A010000}"/>
    <cellStyle name="Moneda 2 6 2 4" xfId="382" xr:uid="{00000000-0005-0000-0000-00002B010000}"/>
    <cellStyle name="Moneda 2 6 2 5" xfId="451" xr:uid="{00000000-0005-0000-0000-00002C010000}"/>
    <cellStyle name="Moneda 2 6 2 6" xfId="530" xr:uid="{30F99DC6-DD2A-4347-BD7C-6A06B9C02923}"/>
    <cellStyle name="Moneda 2 6 3" xfId="241" xr:uid="{00000000-0005-0000-0000-00002D010000}"/>
    <cellStyle name="Moneda 2 6 3 2" xfId="601" xr:uid="{FA453C68-C8CC-403C-9870-0D0EA27ECF7B}"/>
    <cellStyle name="Moneda 2 6 4" xfId="312" xr:uid="{00000000-0005-0000-0000-00002E010000}"/>
    <cellStyle name="Moneda 2 6 5" xfId="381" xr:uid="{00000000-0005-0000-0000-00002F010000}"/>
    <cellStyle name="Moneda 2 6 6" xfId="450" xr:uid="{00000000-0005-0000-0000-000030010000}"/>
    <cellStyle name="Moneda 2 6 7" xfId="529" xr:uid="{D45C1884-FABE-4013-8CCC-011926F81DD7}"/>
    <cellStyle name="Moneda 2 7" xfId="66" xr:uid="{00000000-0005-0000-0000-000031010000}"/>
    <cellStyle name="Moneda 2 7 2" xfId="243" xr:uid="{00000000-0005-0000-0000-000032010000}"/>
    <cellStyle name="Moneda 2 7 2 2" xfId="603" xr:uid="{F41E9AB0-965E-4AC2-BDBD-80140BAE5722}"/>
    <cellStyle name="Moneda 2 7 3" xfId="314" xr:uid="{00000000-0005-0000-0000-000033010000}"/>
    <cellStyle name="Moneda 2 7 4" xfId="383" xr:uid="{00000000-0005-0000-0000-000034010000}"/>
    <cellStyle name="Moneda 2 7 5" xfId="452" xr:uid="{00000000-0005-0000-0000-000035010000}"/>
    <cellStyle name="Moneda 2 7 6" xfId="531" xr:uid="{A5AA8BAC-5F37-4E7B-86DE-0E6DB74E7AE7}"/>
    <cellStyle name="Moneda 2 8" xfId="225" xr:uid="{00000000-0005-0000-0000-000036010000}"/>
    <cellStyle name="Moneda 2 8 2" xfId="551" xr:uid="{1A5C223E-8404-44B5-AC80-2E5D347E48E7}"/>
    <cellStyle name="Moneda 2 9" xfId="296" xr:uid="{00000000-0005-0000-0000-000037010000}"/>
    <cellStyle name="Moneda 3" xfId="67" xr:uid="{00000000-0005-0000-0000-000038010000}"/>
    <cellStyle name="Moneda 3 2" xfId="68" xr:uid="{00000000-0005-0000-0000-000039010000}"/>
    <cellStyle name="Moneda 3 2 2" xfId="245" xr:uid="{00000000-0005-0000-0000-00003A010000}"/>
    <cellStyle name="Moneda 3 2 2 2" xfId="605" xr:uid="{EA13BAA9-B1FB-46EF-BFF6-53DB55FF8DF7}"/>
    <cellStyle name="Moneda 3 2 3" xfId="316" xr:uid="{00000000-0005-0000-0000-00003B010000}"/>
    <cellStyle name="Moneda 3 2 4" xfId="385" xr:uid="{00000000-0005-0000-0000-00003C010000}"/>
    <cellStyle name="Moneda 3 2 5" xfId="454" xr:uid="{00000000-0005-0000-0000-00003D010000}"/>
    <cellStyle name="Moneda 3 2 6" xfId="533" xr:uid="{A0544864-0238-418D-ABE3-78638FCB4D8F}"/>
    <cellStyle name="Moneda 3 3" xfId="244" xr:uid="{00000000-0005-0000-0000-00003E010000}"/>
    <cellStyle name="Moneda 3 3 2" xfId="604" xr:uid="{04E22113-2C44-4F01-AEBE-43DAB6B29AC4}"/>
    <cellStyle name="Moneda 3 4" xfId="315" xr:uid="{00000000-0005-0000-0000-00003F010000}"/>
    <cellStyle name="Moneda 3 5" xfId="384" xr:uid="{00000000-0005-0000-0000-000040010000}"/>
    <cellStyle name="Moneda 3 6" xfId="453" xr:uid="{00000000-0005-0000-0000-000041010000}"/>
    <cellStyle name="Moneda 3 7" xfId="532" xr:uid="{33F637D6-6868-4F3A-91BF-251634CA0ACF}"/>
    <cellStyle name="Moneda 4" xfId="69" xr:uid="{00000000-0005-0000-0000-000042010000}"/>
    <cellStyle name="Moneda 4 2" xfId="70" xr:uid="{00000000-0005-0000-0000-000043010000}"/>
    <cellStyle name="Moneda 4 2 2" xfId="71" xr:uid="{00000000-0005-0000-0000-000044010000}"/>
    <cellStyle name="Moneda 4 2 2 2" xfId="248" xr:uid="{00000000-0005-0000-0000-000045010000}"/>
    <cellStyle name="Moneda 4 2 2 2 2" xfId="608" xr:uid="{EC484732-EA56-481B-A6B0-E5E61E27A9B8}"/>
    <cellStyle name="Moneda 4 2 2 3" xfId="319" xr:uid="{00000000-0005-0000-0000-000046010000}"/>
    <cellStyle name="Moneda 4 2 2 4" xfId="388" xr:uid="{00000000-0005-0000-0000-000047010000}"/>
    <cellStyle name="Moneda 4 2 2 5" xfId="457" xr:uid="{00000000-0005-0000-0000-000048010000}"/>
    <cellStyle name="Moneda 4 2 2 6" xfId="536" xr:uid="{9CCC73B9-1F63-4E1B-8011-EBE773FA464F}"/>
    <cellStyle name="Moneda 4 2 3" xfId="247" xr:uid="{00000000-0005-0000-0000-000049010000}"/>
    <cellStyle name="Moneda 4 2 3 2" xfId="607" xr:uid="{21AEE60B-F02D-428F-83E7-074FC123CC55}"/>
    <cellStyle name="Moneda 4 2 4" xfId="318" xr:uid="{00000000-0005-0000-0000-00004A010000}"/>
    <cellStyle name="Moneda 4 2 5" xfId="387" xr:uid="{00000000-0005-0000-0000-00004B010000}"/>
    <cellStyle name="Moneda 4 2 6" xfId="456" xr:uid="{00000000-0005-0000-0000-00004C010000}"/>
    <cellStyle name="Moneda 4 2 7" xfId="535" xr:uid="{40AA1B96-6629-400F-B80B-3E6E858F9034}"/>
    <cellStyle name="Moneda 4 3" xfId="72" xr:uid="{00000000-0005-0000-0000-00004D010000}"/>
    <cellStyle name="Moneda 4 3 2" xfId="73" xr:uid="{00000000-0005-0000-0000-00004E010000}"/>
    <cellStyle name="Moneda 4 3 2 2" xfId="250" xr:uid="{00000000-0005-0000-0000-00004F010000}"/>
    <cellStyle name="Moneda 4 3 2 2 2" xfId="610" xr:uid="{FF56D18D-45B0-4FD3-A7BF-0377DE9F5B6D}"/>
    <cellStyle name="Moneda 4 3 2 3" xfId="321" xr:uid="{00000000-0005-0000-0000-000050010000}"/>
    <cellStyle name="Moneda 4 3 2 4" xfId="390" xr:uid="{00000000-0005-0000-0000-000051010000}"/>
    <cellStyle name="Moneda 4 3 2 5" xfId="459" xr:uid="{00000000-0005-0000-0000-000052010000}"/>
    <cellStyle name="Moneda 4 3 2 6" xfId="538" xr:uid="{BEA2905D-232A-4DFA-A856-006EB024FFC3}"/>
    <cellStyle name="Moneda 4 3 3" xfId="249" xr:uid="{00000000-0005-0000-0000-000053010000}"/>
    <cellStyle name="Moneda 4 3 3 2" xfId="609" xr:uid="{97C8C989-3E1D-439B-99E7-1ACBD3B2993D}"/>
    <cellStyle name="Moneda 4 3 4" xfId="320" xr:uid="{00000000-0005-0000-0000-000054010000}"/>
    <cellStyle name="Moneda 4 3 5" xfId="389" xr:uid="{00000000-0005-0000-0000-000055010000}"/>
    <cellStyle name="Moneda 4 3 6" xfId="458" xr:uid="{00000000-0005-0000-0000-000056010000}"/>
    <cellStyle name="Moneda 4 3 7" xfId="537" xr:uid="{5E4468D1-71E3-4B0B-96F6-64F94830D2DF}"/>
    <cellStyle name="Moneda 4 4" xfId="74" xr:uid="{00000000-0005-0000-0000-000057010000}"/>
    <cellStyle name="Moneda 4 4 2" xfId="251" xr:uid="{00000000-0005-0000-0000-000058010000}"/>
    <cellStyle name="Moneda 4 4 2 2" xfId="611" xr:uid="{3365D780-D900-401F-A1F4-032764B09123}"/>
    <cellStyle name="Moneda 4 4 3" xfId="322" xr:uid="{00000000-0005-0000-0000-000059010000}"/>
    <cellStyle name="Moneda 4 4 4" xfId="391" xr:uid="{00000000-0005-0000-0000-00005A010000}"/>
    <cellStyle name="Moneda 4 4 5" xfId="460" xr:uid="{00000000-0005-0000-0000-00005B010000}"/>
    <cellStyle name="Moneda 4 4 6" xfId="539" xr:uid="{B523EBBE-5D03-4625-8450-8E9BCDEDDE4D}"/>
    <cellStyle name="Moneda 4 5" xfId="246" xr:uid="{00000000-0005-0000-0000-00005C010000}"/>
    <cellStyle name="Moneda 4 5 2" xfId="606" xr:uid="{DC7A090E-7912-4968-AADB-5DED89650361}"/>
    <cellStyle name="Moneda 4 6" xfId="317" xr:uid="{00000000-0005-0000-0000-00005D010000}"/>
    <cellStyle name="Moneda 4 7" xfId="386" xr:uid="{00000000-0005-0000-0000-00005E010000}"/>
    <cellStyle name="Moneda 4 8" xfId="455" xr:uid="{00000000-0005-0000-0000-00005F010000}"/>
    <cellStyle name="Moneda 4 9" xfId="534" xr:uid="{628AB22B-1033-4D61-9E38-E3425075920A}"/>
    <cellStyle name="Moneda 5" xfId="75" xr:uid="{00000000-0005-0000-0000-000060010000}"/>
    <cellStyle name="Moneda 5 2" xfId="252" xr:uid="{00000000-0005-0000-0000-000061010000}"/>
    <cellStyle name="Moneda 5 2 2" xfId="612" xr:uid="{997BAC51-859C-45F8-9CDB-F0D0FF2D1782}"/>
    <cellStyle name="Moneda 5 3" xfId="323" xr:uid="{00000000-0005-0000-0000-000062010000}"/>
    <cellStyle name="Moneda 5 4" xfId="392" xr:uid="{00000000-0005-0000-0000-000063010000}"/>
    <cellStyle name="Moneda 5 5" xfId="461" xr:uid="{00000000-0005-0000-0000-000064010000}"/>
    <cellStyle name="Moneda 5 6" xfId="540" xr:uid="{41E12E5F-324E-4CA6-A91B-9D79DC221357}"/>
    <cellStyle name="Moneda 6" xfId="76" xr:uid="{00000000-0005-0000-0000-000065010000}"/>
    <cellStyle name="Moneda 6 2" xfId="253" xr:uid="{00000000-0005-0000-0000-000066010000}"/>
    <cellStyle name="Moneda 6 2 2" xfId="552" xr:uid="{46B1399F-9247-4BBC-82FA-4721B4B75205}"/>
    <cellStyle name="Moneda 6 3" xfId="324" xr:uid="{00000000-0005-0000-0000-000067010000}"/>
    <cellStyle name="Moneda 6 4" xfId="393" xr:uid="{00000000-0005-0000-0000-000068010000}"/>
    <cellStyle name="Moneda 6 5" xfId="462" xr:uid="{00000000-0005-0000-0000-000069010000}"/>
    <cellStyle name="Moneda 6 6" xfId="481" xr:uid="{C6732844-15F5-4C3C-9668-22BA49F3F06F}"/>
    <cellStyle name="Moneda 7" xfId="77" xr:uid="{00000000-0005-0000-0000-00006A010000}"/>
    <cellStyle name="Moneda 7 2" xfId="177" xr:uid="{00000000-0005-0000-0000-00006B010000}"/>
    <cellStyle name="Moneda 7 2 2" xfId="255" xr:uid="{00000000-0005-0000-0000-00006C010000}"/>
    <cellStyle name="Moneda 7 2 3" xfId="613" xr:uid="{E230DDFF-BB89-4585-819A-CFBA0B606F45}"/>
    <cellStyle name="Moneda 7 3" xfId="254" xr:uid="{00000000-0005-0000-0000-00006D010000}"/>
    <cellStyle name="Moneda 8" xfId="472" xr:uid="{2014F096-FD8C-49A8-A565-777E4D97A88E}"/>
    <cellStyle name="Moneda 8 2" xfId="617" xr:uid="{34EB287C-AA9B-493B-AD50-603D80D25299}"/>
    <cellStyle name="Moneda 9" xfId="619" xr:uid="{6DCC5CDB-D2A7-40B3-A8DF-1BB5F2A6FCAC}"/>
    <cellStyle name="Normal" xfId="0" builtinId="0"/>
    <cellStyle name="Normal 10" xfId="78" xr:uid="{00000000-0005-0000-0000-00006F010000}"/>
    <cellStyle name="Normal 10 2" xfId="79" xr:uid="{00000000-0005-0000-0000-000070010000}"/>
    <cellStyle name="Normal 10 2 2" xfId="80" xr:uid="{00000000-0005-0000-0000-000071010000}"/>
    <cellStyle name="Normal 10 2 2 2" xfId="81" xr:uid="{00000000-0005-0000-0000-000072010000}"/>
    <cellStyle name="Normal 10 2 3" xfId="82" xr:uid="{00000000-0005-0000-0000-000073010000}"/>
    <cellStyle name="Normal 10 3" xfId="83" xr:uid="{00000000-0005-0000-0000-000074010000}"/>
    <cellStyle name="Normal 10 3 2" xfId="84" xr:uid="{00000000-0005-0000-0000-000075010000}"/>
    <cellStyle name="Normal 10 4" xfId="85" xr:uid="{00000000-0005-0000-0000-000076010000}"/>
    <cellStyle name="Normal 11" xfId="86" xr:uid="{00000000-0005-0000-0000-000077010000}"/>
    <cellStyle name="Normal 11 2" xfId="87" xr:uid="{00000000-0005-0000-0000-000078010000}"/>
    <cellStyle name="Normal 11 2 2" xfId="88" xr:uid="{00000000-0005-0000-0000-000079010000}"/>
    <cellStyle name="Normal 11 2 2 2" xfId="89" xr:uid="{00000000-0005-0000-0000-00007A010000}"/>
    <cellStyle name="Normal 11 2 3" xfId="90" xr:uid="{00000000-0005-0000-0000-00007B010000}"/>
    <cellStyle name="Normal 11 2 4" xfId="91" xr:uid="{00000000-0005-0000-0000-00007C010000}"/>
    <cellStyle name="Normal 11 3" xfId="92" xr:uid="{00000000-0005-0000-0000-00007D010000}"/>
    <cellStyle name="Normal 11 4" xfId="93" xr:uid="{00000000-0005-0000-0000-00007E010000}"/>
    <cellStyle name="Normal 12" xfId="94" xr:uid="{00000000-0005-0000-0000-00007F010000}"/>
    <cellStyle name="Normal 13" xfId="95" xr:uid="{00000000-0005-0000-0000-000080010000}"/>
    <cellStyle name="Normal 14" xfId="96" xr:uid="{00000000-0005-0000-0000-000081010000}"/>
    <cellStyle name="Normal 15" xfId="97" xr:uid="{00000000-0005-0000-0000-000082010000}"/>
    <cellStyle name="Normal 16" xfId="98" xr:uid="{00000000-0005-0000-0000-000083010000}"/>
    <cellStyle name="Normal 16 2" xfId="176" xr:uid="{00000000-0005-0000-0000-000084010000}"/>
    <cellStyle name="Normal 17" xfId="178" xr:uid="{00000000-0005-0000-0000-000085010000}"/>
    <cellStyle name="Normal 17 2" xfId="179" xr:uid="{00000000-0005-0000-0000-000086010000}"/>
    <cellStyle name="Normal 18" xfId="614" xr:uid="{E8608F83-43DB-4417-A95E-EC791E710A6C}"/>
    <cellStyle name="Normal 2" xfId="2" xr:uid="{00000000-0005-0000-0000-000087010000}"/>
    <cellStyle name="Normal 2 2" xfId="99" xr:uid="{00000000-0005-0000-0000-000088010000}"/>
    <cellStyle name="Normal 2 2 2" xfId="100" xr:uid="{00000000-0005-0000-0000-000089010000}"/>
    <cellStyle name="Normal 2 2 3" xfId="101" xr:uid="{00000000-0005-0000-0000-00008A010000}"/>
    <cellStyle name="Normal 2 2 3 2" xfId="102" xr:uid="{00000000-0005-0000-0000-00008B010000}"/>
    <cellStyle name="Normal 2 2 3 2 2" xfId="103" xr:uid="{00000000-0005-0000-0000-00008C010000}"/>
    <cellStyle name="Normal 2 2 3 3" xfId="104" xr:uid="{00000000-0005-0000-0000-00008D010000}"/>
    <cellStyle name="Normal 2 2 4" xfId="105" xr:uid="{00000000-0005-0000-0000-00008E010000}"/>
    <cellStyle name="Normal 2 2 4 2" xfId="106" xr:uid="{00000000-0005-0000-0000-00008F010000}"/>
    <cellStyle name="Normal 2 2 4 2 2" xfId="107" xr:uid="{00000000-0005-0000-0000-000090010000}"/>
    <cellStyle name="Normal 2 2 4 3" xfId="108" xr:uid="{00000000-0005-0000-0000-000091010000}"/>
    <cellStyle name="Normal 2 3" xfId="109" xr:uid="{00000000-0005-0000-0000-000092010000}"/>
    <cellStyle name="Normal 2 3 2" xfId="110" xr:uid="{00000000-0005-0000-0000-000093010000}"/>
    <cellStyle name="Normal 2 3 2 2" xfId="111" xr:uid="{00000000-0005-0000-0000-000094010000}"/>
    <cellStyle name="Normal 2 3 2 2 2" xfId="112" xr:uid="{00000000-0005-0000-0000-000095010000}"/>
    <cellStyle name="Normal 2 3 2 3" xfId="113" xr:uid="{00000000-0005-0000-0000-000096010000}"/>
    <cellStyle name="Normal 2 3 3" xfId="114" xr:uid="{00000000-0005-0000-0000-000097010000}"/>
    <cellStyle name="Normal 2 3 3 2" xfId="115" xr:uid="{00000000-0005-0000-0000-000098010000}"/>
    <cellStyle name="Normal 2 3 4" xfId="116" xr:uid="{00000000-0005-0000-0000-000099010000}"/>
    <cellStyle name="Normal 2 3 5" xfId="117" xr:uid="{00000000-0005-0000-0000-00009A010000}"/>
    <cellStyle name="Normal 2 4" xfId="118" xr:uid="{00000000-0005-0000-0000-00009B010000}"/>
    <cellStyle name="Normal 2 4 2" xfId="119" xr:uid="{00000000-0005-0000-0000-00009C010000}"/>
    <cellStyle name="Normal 2 4 2 2" xfId="120" xr:uid="{00000000-0005-0000-0000-00009D010000}"/>
    <cellStyle name="Normal 2 4 3" xfId="121" xr:uid="{00000000-0005-0000-0000-00009E010000}"/>
    <cellStyle name="Normal 2 4 4" xfId="122" xr:uid="{00000000-0005-0000-0000-00009F010000}"/>
    <cellStyle name="Normal 2 5" xfId="123" xr:uid="{00000000-0005-0000-0000-0000A0010000}"/>
    <cellStyle name="Normal 3" xfId="124" xr:uid="{00000000-0005-0000-0000-0000A1010000}"/>
    <cellStyle name="Normal 3 2" xfId="125" xr:uid="{00000000-0005-0000-0000-0000A2010000}"/>
    <cellStyle name="Normal 3 2 2" xfId="126" xr:uid="{00000000-0005-0000-0000-0000A3010000}"/>
    <cellStyle name="Normal 3 2 3" xfId="616" xr:uid="{B63C7784-24AF-4CED-BA5E-2BF6FA9A79BC}"/>
    <cellStyle name="Normal 3 3" xfId="127" xr:uid="{00000000-0005-0000-0000-0000A4010000}"/>
    <cellStyle name="Normal 3 3 2" xfId="128" xr:uid="{00000000-0005-0000-0000-0000A5010000}"/>
    <cellStyle name="Normal 3 3 2 2" xfId="129" xr:uid="{00000000-0005-0000-0000-0000A6010000}"/>
    <cellStyle name="Normal 3 3 3" xfId="130" xr:uid="{00000000-0005-0000-0000-0000A7010000}"/>
    <cellStyle name="Normal 3 4" xfId="131" xr:uid="{00000000-0005-0000-0000-0000A8010000}"/>
    <cellStyle name="Normal 3 4 2" xfId="132" xr:uid="{00000000-0005-0000-0000-0000A9010000}"/>
    <cellStyle name="Normal 3 5" xfId="133" xr:uid="{00000000-0005-0000-0000-0000AA010000}"/>
    <cellStyle name="Normal 4" xfId="134" xr:uid="{00000000-0005-0000-0000-0000AB010000}"/>
    <cellStyle name="Normal 4 2" xfId="135" xr:uid="{00000000-0005-0000-0000-0000AC010000}"/>
    <cellStyle name="Normal 4 2 2" xfId="136" xr:uid="{00000000-0005-0000-0000-0000AD010000}"/>
    <cellStyle name="Normal 4 3" xfId="137" xr:uid="{00000000-0005-0000-0000-0000AE010000}"/>
    <cellStyle name="Normal 4 3 2" xfId="138" xr:uid="{00000000-0005-0000-0000-0000AF010000}"/>
    <cellStyle name="Normal 4 4" xfId="139" xr:uid="{00000000-0005-0000-0000-0000B0010000}"/>
    <cellStyle name="Normal 4 5" xfId="615" xr:uid="{B536DA87-97EC-4EDA-9230-B66E332E656F}"/>
    <cellStyle name="Normal 5" xfId="140" xr:uid="{00000000-0005-0000-0000-0000B1010000}"/>
    <cellStyle name="Normal 5 2" xfId="141" xr:uid="{00000000-0005-0000-0000-0000B2010000}"/>
    <cellStyle name="Normal 5 2 2" xfId="142" xr:uid="{00000000-0005-0000-0000-0000B3010000}"/>
    <cellStyle name="Normal 5 3" xfId="143" xr:uid="{00000000-0005-0000-0000-0000B4010000}"/>
    <cellStyle name="Normal 6" xfId="144" xr:uid="{00000000-0005-0000-0000-0000B5010000}"/>
    <cellStyle name="Normal 65" xfId="145" xr:uid="{00000000-0005-0000-0000-0000B6010000}"/>
    <cellStyle name="Normal 7" xfId="146" xr:uid="{00000000-0005-0000-0000-0000B7010000}"/>
    <cellStyle name="Normal 7 2" xfId="147" xr:uid="{00000000-0005-0000-0000-0000B8010000}"/>
    <cellStyle name="Normal 7 2 2" xfId="148" xr:uid="{00000000-0005-0000-0000-0000B9010000}"/>
    <cellStyle name="Normal 7 2 2 2" xfId="149" xr:uid="{00000000-0005-0000-0000-0000BA010000}"/>
    <cellStyle name="Normal 7 2 3" xfId="150" xr:uid="{00000000-0005-0000-0000-0000BB010000}"/>
    <cellStyle name="Normal 7 3" xfId="151" xr:uid="{00000000-0005-0000-0000-0000BC010000}"/>
    <cellStyle name="Normal 7 3 2" xfId="152" xr:uid="{00000000-0005-0000-0000-0000BD010000}"/>
    <cellStyle name="Normal 7 4" xfId="153" xr:uid="{00000000-0005-0000-0000-0000BE010000}"/>
    <cellStyle name="Normal 8" xfId="154" xr:uid="{00000000-0005-0000-0000-0000BF010000}"/>
    <cellStyle name="Normal 8 2" xfId="155" xr:uid="{00000000-0005-0000-0000-0000C0010000}"/>
    <cellStyle name="Normal 8 2 2" xfId="156" xr:uid="{00000000-0005-0000-0000-0000C1010000}"/>
    <cellStyle name="Normal 8 2 2 2" xfId="157" xr:uid="{00000000-0005-0000-0000-0000C2010000}"/>
    <cellStyle name="Normal 8 2 3" xfId="158" xr:uid="{00000000-0005-0000-0000-0000C3010000}"/>
    <cellStyle name="Normal 8 3" xfId="159" xr:uid="{00000000-0005-0000-0000-0000C4010000}"/>
    <cellStyle name="Normal 8 3 2" xfId="160" xr:uid="{00000000-0005-0000-0000-0000C5010000}"/>
    <cellStyle name="Normal 8 4" xfId="161" xr:uid="{00000000-0005-0000-0000-0000C6010000}"/>
    <cellStyle name="Normal 9" xfId="162" xr:uid="{00000000-0005-0000-0000-0000C7010000}"/>
    <cellStyle name="Normal_ACTFIJ95 SE IT AI" xfId="182" xr:uid="{00000000-0005-0000-0000-0000C8010000}"/>
    <cellStyle name="Notas 2" xfId="163" xr:uid="{00000000-0005-0000-0000-0000C9010000}"/>
    <cellStyle name="Notas 2 2" xfId="164" xr:uid="{00000000-0005-0000-0000-0000CA010000}"/>
    <cellStyle name="Notas 2 2 2" xfId="165" xr:uid="{00000000-0005-0000-0000-0000CB010000}"/>
    <cellStyle name="Notas 2 3" xfId="166" xr:uid="{00000000-0005-0000-0000-0000CC010000}"/>
    <cellStyle name="Notas 3" xfId="167" xr:uid="{00000000-0005-0000-0000-0000CD010000}"/>
    <cellStyle name="Notas 3 2" xfId="168" xr:uid="{00000000-0005-0000-0000-0000CE010000}"/>
    <cellStyle name="Porcentaje" xfId="180" builtinId="5"/>
    <cellStyle name="Porcentaje 2" xfId="169" xr:uid="{00000000-0005-0000-0000-0000D0010000}"/>
    <cellStyle name="Porcentaje 2 2" xfId="170" xr:uid="{00000000-0005-0000-0000-0000D1010000}"/>
    <cellStyle name="Porcentaje 2 2 2" xfId="171" xr:uid="{00000000-0005-0000-0000-0000D2010000}"/>
    <cellStyle name="Porcentaje 2 3" xfId="172" xr:uid="{00000000-0005-0000-0000-0000D3010000}"/>
    <cellStyle name="Porcentaje 3" xfId="173" xr:uid="{00000000-0005-0000-0000-0000D4010000}"/>
    <cellStyle name="Porcentaje 4" xfId="174" xr:uid="{00000000-0005-0000-0000-0000D5010000}"/>
    <cellStyle name="Porcentual 2" xfId="175" xr:uid="{00000000-0005-0000-0000-0000D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1</xdr:col>
      <xdr:colOff>695325</xdr:colOff>
      <xdr:row>3</xdr:row>
      <xdr:rowOff>171450</xdr:rowOff>
    </xdr:to>
    <xdr:pic>
      <xdr:nvPicPr>
        <xdr:cNvPr id="8" name="Imagen 7">
          <a:extLst>
            <a:ext uri="{FF2B5EF4-FFF2-40B4-BE49-F238E27FC236}">
              <a16:creationId xmlns:a16="http://schemas.microsoft.com/office/drawing/2014/main" id="{DE791478-51E2-41B2-9519-FB69B24A065E}"/>
            </a:ext>
          </a:extLst>
        </xdr:cNvPr>
        <xdr:cNvPicPr>
          <a:picLocks noChangeAspect="1"/>
        </xdr:cNvPicPr>
      </xdr:nvPicPr>
      <xdr:blipFill rotWithShape="1">
        <a:blip xmlns:r="http://schemas.openxmlformats.org/officeDocument/2006/relationships" r:embed="rId1"/>
        <a:srcRect l="3509" t="35350" r="36147" b="38594"/>
        <a:stretch/>
      </xdr:blipFill>
      <xdr:spPr>
        <a:xfrm>
          <a:off x="85725" y="76200"/>
          <a:ext cx="1295400" cy="657225"/>
        </a:xfrm>
        <a:prstGeom prst="rect">
          <a:avLst/>
        </a:prstGeom>
      </xdr:spPr>
    </xdr:pic>
    <xdr:clientData/>
  </xdr:twoCellAnchor>
  <xdr:twoCellAnchor editAs="oneCell">
    <xdr:from>
      <xdr:col>1</xdr:col>
      <xdr:colOff>4810125</xdr:colOff>
      <xdr:row>0</xdr:row>
      <xdr:rowOff>85725</xdr:rowOff>
    </xdr:from>
    <xdr:to>
      <xdr:col>1</xdr:col>
      <xdr:colOff>6105525</xdr:colOff>
      <xdr:row>3</xdr:row>
      <xdr:rowOff>180975</xdr:rowOff>
    </xdr:to>
    <xdr:pic>
      <xdr:nvPicPr>
        <xdr:cNvPr id="9" name="Imagen 8">
          <a:extLst>
            <a:ext uri="{FF2B5EF4-FFF2-40B4-BE49-F238E27FC236}">
              <a16:creationId xmlns:a16="http://schemas.microsoft.com/office/drawing/2014/main" id="{E3CB1C4B-BA4E-4F0E-99A1-F390E90AEAA1}"/>
            </a:ext>
          </a:extLst>
        </xdr:cNvPr>
        <xdr:cNvPicPr>
          <a:picLocks noChangeAspect="1"/>
        </xdr:cNvPicPr>
      </xdr:nvPicPr>
      <xdr:blipFill rotWithShape="1">
        <a:blip xmlns:r="http://schemas.openxmlformats.org/officeDocument/2006/relationships" r:embed="rId1"/>
        <a:srcRect l="3509" t="35350" r="36147" b="38594"/>
        <a:stretch/>
      </xdr:blipFill>
      <xdr:spPr>
        <a:xfrm>
          <a:off x="5495925" y="85725"/>
          <a:ext cx="1295400" cy="657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1</xdr:row>
      <xdr:rowOff>19050</xdr:rowOff>
    </xdr:from>
    <xdr:to>
      <xdr:col>1</xdr:col>
      <xdr:colOff>1333500</xdr:colOff>
      <xdr:row>4</xdr:row>
      <xdr:rowOff>47625</xdr:rowOff>
    </xdr:to>
    <xdr:pic>
      <xdr:nvPicPr>
        <xdr:cNvPr id="4" name="Imagen 3">
          <a:extLst>
            <a:ext uri="{FF2B5EF4-FFF2-40B4-BE49-F238E27FC236}">
              <a16:creationId xmlns:a16="http://schemas.microsoft.com/office/drawing/2014/main" id="{F5F8ACFC-8EB4-42A6-915A-762358C4BD5F}"/>
            </a:ext>
          </a:extLst>
        </xdr:cNvPr>
        <xdr:cNvPicPr>
          <a:picLocks noChangeAspect="1"/>
        </xdr:cNvPicPr>
      </xdr:nvPicPr>
      <xdr:blipFill rotWithShape="1">
        <a:blip xmlns:r="http://schemas.openxmlformats.org/officeDocument/2006/relationships" r:embed="rId1"/>
        <a:srcRect l="3509" t="35350" r="36147" b="38594"/>
        <a:stretch/>
      </xdr:blipFill>
      <xdr:spPr>
        <a:xfrm>
          <a:off x="19050" y="104775"/>
          <a:ext cx="1609725" cy="752475"/>
        </a:xfrm>
        <a:prstGeom prst="rect">
          <a:avLst/>
        </a:prstGeom>
      </xdr:spPr>
    </xdr:pic>
    <xdr:clientData/>
  </xdr:twoCellAnchor>
  <xdr:twoCellAnchor editAs="oneCell">
    <xdr:from>
      <xdr:col>9</xdr:col>
      <xdr:colOff>466725</xdr:colOff>
      <xdr:row>1</xdr:row>
      <xdr:rowOff>0</xdr:rowOff>
    </xdr:from>
    <xdr:to>
      <xdr:col>11</xdr:col>
      <xdr:colOff>0</xdr:colOff>
      <xdr:row>4</xdr:row>
      <xdr:rowOff>28575</xdr:rowOff>
    </xdr:to>
    <xdr:pic>
      <xdr:nvPicPr>
        <xdr:cNvPr id="5" name="Imagen 4">
          <a:extLst>
            <a:ext uri="{FF2B5EF4-FFF2-40B4-BE49-F238E27FC236}">
              <a16:creationId xmlns:a16="http://schemas.microsoft.com/office/drawing/2014/main" id="{9F6243C0-41EE-4351-9B56-C911A1041A33}"/>
            </a:ext>
          </a:extLst>
        </xdr:cNvPr>
        <xdr:cNvPicPr>
          <a:picLocks noChangeAspect="1"/>
        </xdr:cNvPicPr>
      </xdr:nvPicPr>
      <xdr:blipFill rotWithShape="1">
        <a:blip xmlns:r="http://schemas.openxmlformats.org/officeDocument/2006/relationships" r:embed="rId1"/>
        <a:srcRect l="3509" t="35350" r="36147" b="38594"/>
        <a:stretch/>
      </xdr:blipFill>
      <xdr:spPr>
        <a:xfrm>
          <a:off x="9763125" y="85725"/>
          <a:ext cx="1609725"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466725</xdr:colOff>
      <xdr:row>34</xdr:row>
      <xdr:rowOff>57150</xdr:rowOff>
    </xdr:from>
    <xdr:to>
      <xdr:col>3</xdr:col>
      <xdr:colOff>638175</xdr:colOff>
      <xdr:row>39</xdr:row>
      <xdr:rowOff>57150</xdr:rowOff>
    </xdr:to>
    <xdr:sp macro="" textlink="">
      <xdr:nvSpPr>
        <xdr:cNvPr id="4" name="3 CuadroTexto">
          <a:extLst>
            <a:ext uri="{FF2B5EF4-FFF2-40B4-BE49-F238E27FC236}">
              <a16:creationId xmlns:a16="http://schemas.microsoft.com/office/drawing/2014/main" id="{00000000-0008-0000-0900-000004000000}"/>
            </a:ext>
          </a:extLst>
        </xdr:cNvPr>
        <xdr:cNvSpPr txBox="1"/>
      </xdr:nvSpPr>
      <xdr:spPr>
        <a:xfrm>
          <a:off x="466725" y="5876925"/>
          <a:ext cx="1971675"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1</xdr:col>
      <xdr:colOff>1790700</xdr:colOff>
      <xdr:row>35</xdr:row>
      <xdr:rowOff>1</xdr:rowOff>
    </xdr:from>
    <xdr:to>
      <xdr:col>1</xdr:col>
      <xdr:colOff>3762375</xdr:colOff>
      <xdr:row>39</xdr:row>
      <xdr:rowOff>152401</xdr:rowOff>
    </xdr:to>
    <xdr:sp macro="" textlink="">
      <xdr:nvSpPr>
        <xdr:cNvPr id="5" name="4 CuadroTexto">
          <a:extLst>
            <a:ext uri="{FF2B5EF4-FFF2-40B4-BE49-F238E27FC236}">
              <a16:creationId xmlns:a16="http://schemas.microsoft.com/office/drawing/2014/main" id="{00000000-0008-0000-0900-000005000000}"/>
            </a:ext>
          </a:extLst>
        </xdr:cNvPr>
        <xdr:cNvSpPr txBox="1"/>
      </xdr:nvSpPr>
      <xdr:spPr>
        <a:xfrm>
          <a:off x="2257425" y="11944351"/>
          <a:ext cx="1971675"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a:t>
          </a:r>
        </a:p>
        <a:p>
          <a:pPr algn="ctr"/>
          <a:r>
            <a:rPr lang="es-MX" sz="1100"/>
            <a:t>C.</a:t>
          </a:r>
          <a:r>
            <a:rPr lang="es-MX" sz="1100" baseline="0"/>
            <a:t> Edi Valentin Leal De Leon</a:t>
          </a:r>
          <a:endParaRPr lang="es-MX" sz="1100"/>
        </a:p>
      </xdr:txBody>
    </xdr:sp>
    <xdr:clientData/>
  </xdr:twoCellAnchor>
  <xdr:twoCellAnchor>
    <xdr:from>
      <xdr:col>5</xdr:col>
      <xdr:colOff>209550</xdr:colOff>
      <xdr:row>34</xdr:row>
      <xdr:rowOff>95250</xdr:rowOff>
    </xdr:from>
    <xdr:to>
      <xdr:col>7</xdr:col>
      <xdr:colOff>523875</xdr:colOff>
      <xdr:row>39</xdr:row>
      <xdr:rowOff>57150</xdr:rowOff>
    </xdr:to>
    <xdr:sp macro="" textlink="">
      <xdr:nvSpPr>
        <xdr:cNvPr id="6" name="5 CuadroTexto">
          <a:extLst>
            <a:ext uri="{FF2B5EF4-FFF2-40B4-BE49-F238E27FC236}">
              <a16:creationId xmlns:a16="http://schemas.microsoft.com/office/drawing/2014/main" id="{00000000-0008-0000-0900-000006000000}"/>
            </a:ext>
          </a:extLst>
        </xdr:cNvPr>
        <xdr:cNvSpPr txBox="1"/>
      </xdr:nvSpPr>
      <xdr:spPr>
        <a:xfrm>
          <a:off x="4781550" y="5657850"/>
          <a:ext cx="231457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sz="900">
            <a:effectLst/>
          </a:endParaRPr>
        </a:p>
        <a:p>
          <a:pPr algn="ctr"/>
          <a:endParaRPr lang="es-MX" sz="900">
            <a:latin typeface="Arial" pitchFamily="34" charset="0"/>
            <a:cs typeface="Arial" pitchFamily="34" charset="0"/>
          </a:endParaRPr>
        </a:p>
      </xdr:txBody>
    </xdr:sp>
    <xdr:clientData/>
  </xdr:twoCellAnchor>
  <xdr:twoCellAnchor>
    <xdr:from>
      <xdr:col>7</xdr:col>
      <xdr:colOff>380999</xdr:colOff>
      <xdr:row>34</xdr:row>
      <xdr:rowOff>57150</xdr:rowOff>
    </xdr:from>
    <xdr:to>
      <xdr:col>11</xdr:col>
      <xdr:colOff>361950</xdr:colOff>
      <xdr:row>39</xdr:row>
      <xdr:rowOff>114300</xdr:rowOff>
    </xdr:to>
    <xdr:sp macro="" textlink="">
      <xdr:nvSpPr>
        <xdr:cNvPr id="7" name="6 CuadroTexto">
          <a:extLst>
            <a:ext uri="{FF2B5EF4-FFF2-40B4-BE49-F238E27FC236}">
              <a16:creationId xmlns:a16="http://schemas.microsoft.com/office/drawing/2014/main" id="{00000000-0008-0000-0900-000007000000}"/>
            </a:ext>
          </a:extLst>
        </xdr:cNvPr>
        <xdr:cNvSpPr txBox="1"/>
      </xdr:nvSpPr>
      <xdr:spPr>
        <a:xfrm>
          <a:off x="6953249" y="5619750"/>
          <a:ext cx="2076451"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3</xdr:col>
      <xdr:colOff>657225</xdr:colOff>
      <xdr:row>34</xdr:row>
      <xdr:rowOff>104775</xdr:rowOff>
    </xdr:from>
    <xdr:to>
      <xdr:col>5</xdr:col>
      <xdr:colOff>219075</xdr:colOff>
      <xdr:row>39</xdr:row>
      <xdr:rowOff>119062</xdr:rowOff>
    </xdr:to>
    <xdr:sp macro="" textlink="">
      <xdr:nvSpPr>
        <xdr:cNvPr id="8" name="4 CuadroTexto">
          <a:extLst>
            <a:ext uri="{FF2B5EF4-FFF2-40B4-BE49-F238E27FC236}">
              <a16:creationId xmlns:a16="http://schemas.microsoft.com/office/drawing/2014/main" id="{00000000-0008-0000-0900-000008000000}"/>
            </a:ext>
          </a:extLst>
        </xdr:cNvPr>
        <xdr:cNvSpPr txBox="1"/>
      </xdr:nvSpPr>
      <xdr:spPr>
        <a:xfrm>
          <a:off x="2914650" y="5667375"/>
          <a:ext cx="1876425"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algn="ctr"/>
          <a:endParaRPr lang="es-MX" sz="1100"/>
        </a:p>
      </xdr:txBody>
    </xdr:sp>
    <xdr:clientData/>
  </xdr:twoCellAnchor>
  <xdr:twoCellAnchor editAs="oneCell">
    <xdr:from>
      <xdr:col>0</xdr:col>
      <xdr:colOff>1371600</xdr:colOff>
      <xdr:row>0</xdr:row>
      <xdr:rowOff>19050</xdr:rowOff>
    </xdr:from>
    <xdr:to>
      <xdr:col>3</xdr:col>
      <xdr:colOff>723900</xdr:colOff>
      <xdr:row>4</xdr:row>
      <xdr:rowOff>0</xdr:rowOff>
    </xdr:to>
    <xdr:pic>
      <xdr:nvPicPr>
        <xdr:cNvPr id="9" name="Imagen 8">
          <a:extLst>
            <a:ext uri="{FF2B5EF4-FFF2-40B4-BE49-F238E27FC236}">
              <a16:creationId xmlns:a16="http://schemas.microsoft.com/office/drawing/2014/main" id="{FBE07937-A246-4914-8D4A-9DDEBC00A015}"/>
            </a:ext>
          </a:extLst>
        </xdr:cNvPr>
        <xdr:cNvPicPr>
          <a:picLocks noChangeAspect="1"/>
        </xdr:cNvPicPr>
      </xdr:nvPicPr>
      <xdr:blipFill rotWithShape="1">
        <a:blip xmlns:r="http://schemas.openxmlformats.org/officeDocument/2006/relationships" r:embed="rId1"/>
        <a:srcRect l="3509" t="35350" r="36147" b="38594"/>
        <a:stretch/>
      </xdr:blipFill>
      <xdr:spPr>
        <a:xfrm>
          <a:off x="1371600" y="19050"/>
          <a:ext cx="1609725" cy="752475"/>
        </a:xfrm>
        <a:prstGeom prst="rect">
          <a:avLst/>
        </a:prstGeom>
      </xdr:spPr>
    </xdr:pic>
    <xdr:clientData/>
  </xdr:twoCellAnchor>
  <xdr:twoCellAnchor editAs="oneCell">
    <xdr:from>
      <xdr:col>6</xdr:col>
      <xdr:colOff>1009650</xdr:colOff>
      <xdr:row>0</xdr:row>
      <xdr:rowOff>0</xdr:rowOff>
    </xdr:from>
    <xdr:to>
      <xdr:col>10</xdr:col>
      <xdr:colOff>0</xdr:colOff>
      <xdr:row>3</xdr:row>
      <xdr:rowOff>171450</xdr:rowOff>
    </xdr:to>
    <xdr:pic>
      <xdr:nvPicPr>
        <xdr:cNvPr id="11" name="Imagen 10">
          <a:extLst>
            <a:ext uri="{FF2B5EF4-FFF2-40B4-BE49-F238E27FC236}">
              <a16:creationId xmlns:a16="http://schemas.microsoft.com/office/drawing/2014/main" id="{4C2AA648-1958-49E1-9EE8-991CE3F04C60}"/>
            </a:ext>
          </a:extLst>
        </xdr:cNvPr>
        <xdr:cNvPicPr>
          <a:picLocks noChangeAspect="1"/>
        </xdr:cNvPicPr>
      </xdr:nvPicPr>
      <xdr:blipFill rotWithShape="1">
        <a:blip xmlns:r="http://schemas.openxmlformats.org/officeDocument/2006/relationships" r:embed="rId1"/>
        <a:srcRect l="3509" t="35350" r="36147" b="38594"/>
        <a:stretch/>
      </xdr:blipFill>
      <xdr:spPr>
        <a:xfrm>
          <a:off x="6524625" y="0"/>
          <a:ext cx="1609725"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2</xdr:col>
      <xdr:colOff>428625</xdr:colOff>
      <xdr:row>4</xdr:row>
      <xdr:rowOff>66675</xdr:rowOff>
    </xdr:to>
    <xdr:pic>
      <xdr:nvPicPr>
        <xdr:cNvPr id="8" name="Imagen 7">
          <a:extLst>
            <a:ext uri="{FF2B5EF4-FFF2-40B4-BE49-F238E27FC236}">
              <a16:creationId xmlns:a16="http://schemas.microsoft.com/office/drawing/2014/main" id="{81AB528B-E5BF-40DB-BC35-C46B06E14CD8}"/>
            </a:ext>
          </a:extLst>
        </xdr:cNvPr>
        <xdr:cNvPicPr>
          <a:picLocks noChangeAspect="1"/>
        </xdr:cNvPicPr>
      </xdr:nvPicPr>
      <xdr:blipFill rotWithShape="1">
        <a:blip xmlns:r="http://schemas.openxmlformats.org/officeDocument/2006/relationships" r:embed="rId1"/>
        <a:srcRect l="3509" t="35350" r="36147" b="38594"/>
        <a:stretch/>
      </xdr:blipFill>
      <xdr:spPr>
        <a:xfrm>
          <a:off x="180975" y="85725"/>
          <a:ext cx="1609725" cy="752475"/>
        </a:xfrm>
        <a:prstGeom prst="rect">
          <a:avLst/>
        </a:prstGeom>
      </xdr:spPr>
    </xdr:pic>
    <xdr:clientData/>
  </xdr:twoCellAnchor>
  <xdr:twoCellAnchor editAs="oneCell">
    <xdr:from>
      <xdr:col>8</xdr:col>
      <xdr:colOff>57150</xdr:colOff>
      <xdr:row>0</xdr:row>
      <xdr:rowOff>47625</xdr:rowOff>
    </xdr:from>
    <xdr:to>
      <xdr:col>9</xdr:col>
      <xdr:colOff>800100</xdr:colOff>
      <xdr:row>4</xdr:row>
      <xdr:rowOff>28575</xdr:rowOff>
    </xdr:to>
    <xdr:pic>
      <xdr:nvPicPr>
        <xdr:cNvPr id="9" name="Imagen 8">
          <a:extLst>
            <a:ext uri="{FF2B5EF4-FFF2-40B4-BE49-F238E27FC236}">
              <a16:creationId xmlns:a16="http://schemas.microsoft.com/office/drawing/2014/main" id="{D2CC5687-C24A-43AF-B121-1508A4D289C2}"/>
            </a:ext>
          </a:extLst>
        </xdr:cNvPr>
        <xdr:cNvPicPr>
          <a:picLocks noChangeAspect="1"/>
        </xdr:cNvPicPr>
      </xdr:nvPicPr>
      <xdr:blipFill rotWithShape="1">
        <a:blip xmlns:r="http://schemas.openxmlformats.org/officeDocument/2006/relationships" r:embed="rId1"/>
        <a:srcRect l="3509" t="35350" r="36147" b="38594"/>
        <a:stretch/>
      </xdr:blipFill>
      <xdr:spPr>
        <a:xfrm>
          <a:off x="9896475" y="47625"/>
          <a:ext cx="1609725" cy="752475"/>
        </a:xfrm>
        <a:prstGeom prst="rect">
          <a:avLst/>
        </a:prstGeom>
      </xdr:spPr>
    </xdr:pic>
    <xdr:clientData/>
  </xdr:twoCellAnchor>
  <xdr:twoCellAnchor>
    <xdr:from>
      <xdr:col>1</xdr:col>
      <xdr:colOff>114300</xdr:colOff>
      <xdr:row>181</xdr:row>
      <xdr:rowOff>9524</xdr:rowOff>
    </xdr:from>
    <xdr:to>
      <xdr:col>2</xdr:col>
      <xdr:colOff>733425</xdr:colOff>
      <xdr:row>185</xdr:row>
      <xdr:rowOff>104775</xdr:rowOff>
    </xdr:to>
    <xdr:sp macro="" textlink="">
      <xdr:nvSpPr>
        <xdr:cNvPr id="2" name="3 CuadroTexto">
          <a:extLst>
            <a:ext uri="{FF2B5EF4-FFF2-40B4-BE49-F238E27FC236}">
              <a16:creationId xmlns:a16="http://schemas.microsoft.com/office/drawing/2014/main" id="{9BF89821-CCA2-40D6-80B0-9D25A9147D66}"/>
            </a:ext>
          </a:extLst>
        </xdr:cNvPr>
        <xdr:cNvSpPr txBox="1"/>
      </xdr:nvSpPr>
      <xdr:spPr>
        <a:xfrm>
          <a:off x="247650" y="35318699"/>
          <a:ext cx="1847850" cy="857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900"/>
            <a:t>______________________</a:t>
          </a:r>
        </a:p>
        <a:p>
          <a:pPr algn="ctr"/>
          <a:r>
            <a:rPr lang="es-MX" sz="900">
              <a:latin typeface="Arial" panose="020B0604020202020204" pitchFamily="34" charset="0"/>
              <a:cs typeface="Arial" panose="020B0604020202020204" pitchFamily="34" charset="0"/>
            </a:rPr>
            <a:t>C.Jorge Eleazar Galvan Garcia</a:t>
          </a:r>
        </a:p>
      </xdr:txBody>
    </xdr:sp>
    <xdr:clientData/>
  </xdr:twoCellAnchor>
  <xdr:twoCellAnchor>
    <xdr:from>
      <xdr:col>4</xdr:col>
      <xdr:colOff>819149</xdr:colOff>
      <xdr:row>180</xdr:row>
      <xdr:rowOff>133350</xdr:rowOff>
    </xdr:from>
    <xdr:to>
      <xdr:col>7</xdr:col>
      <xdr:colOff>219075</xdr:colOff>
      <xdr:row>185</xdr:row>
      <xdr:rowOff>19050</xdr:rowOff>
    </xdr:to>
    <xdr:sp macro="" textlink="">
      <xdr:nvSpPr>
        <xdr:cNvPr id="6" name="5 CuadroTexto">
          <a:extLst>
            <a:ext uri="{FF2B5EF4-FFF2-40B4-BE49-F238E27FC236}">
              <a16:creationId xmlns:a16="http://schemas.microsoft.com/office/drawing/2014/main" id="{977FF650-6D7E-431D-8E2E-E6DC167EF721}"/>
            </a:ext>
          </a:extLst>
        </xdr:cNvPr>
        <xdr:cNvSpPr txBox="1"/>
      </xdr:nvSpPr>
      <xdr:spPr>
        <a:xfrm>
          <a:off x="6276974" y="35252025"/>
          <a:ext cx="2647951"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a:t>
          </a:r>
          <a:r>
            <a:rPr lang="es-MX" sz="1100" baseline="0">
              <a:solidFill>
                <a:schemeClr val="dk1"/>
              </a:solidFill>
              <a:effectLst/>
              <a:latin typeface="+mn-lt"/>
              <a:ea typeface="+mn-ea"/>
              <a:cs typeface="+mn-cs"/>
            </a:rPr>
            <a:t>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sz="900">
            <a:latin typeface="Arial" pitchFamily="34" charset="0"/>
            <a:cs typeface="Arial" pitchFamily="34" charset="0"/>
          </a:endParaRPr>
        </a:p>
      </xdr:txBody>
    </xdr:sp>
    <xdr:clientData/>
  </xdr:twoCellAnchor>
  <xdr:twoCellAnchor>
    <xdr:from>
      <xdr:col>7</xdr:col>
      <xdr:colOff>1000125</xdr:colOff>
      <xdr:row>180</xdr:row>
      <xdr:rowOff>57150</xdr:rowOff>
    </xdr:from>
    <xdr:to>
      <xdr:col>10</xdr:col>
      <xdr:colOff>476250</xdr:colOff>
      <xdr:row>184</xdr:row>
      <xdr:rowOff>123825</xdr:rowOff>
    </xdr:to>
    <xdr:sp macro="" textlink="">
      <xdr:nvSpPr>
        <xdr:cNvPr id="10" name="6 CuadroTexto">
          <a:extLst>
            <a:ext uri="{FF2B5EF4-FFF2-40B4-BE49-F238E27FC236}">
              <a16:creationId xmlns:a16="http://schemas.microsoft.com/office/drawing/2014/main" id="{E26CD39B-B5EA-4EF5-A230-26045BF5964A}"/>
            </a:ext>
          </a:extLst>
        </xdr:cNvPr>
        <xdr:cNvSpPr txBox="1"/>
      </xdr:nvSpPr>
      <xdr:spPr>
        <a:xfrm>
          <a:off x="9705975" y="35175825"/>
          <a:ext cx="23336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900"/>
            <a:t>________________________</a:t>
          </a:r>
        </a:p>
        <a:p>
          <a:pPr algn="ctr"/>
          <a:r>
            <a:rPr lang="es-MX" sz="900">
              <a:latin typeface="Arial" panose="020B0604020202020204" pitchFamily="34" charset="0"/>
              <a:cs typeface="Arial" panose="020B0604020202020204" pitchFamily="34" charset="0"/>
            </a:rPr>
            <a:t>C.</a:t>
          </a:r>
          <a:r>
            <a:rPr lang="es-MX" sz="900" baseline="0">
              <a:latin typeface="Arial" panose="020B0604020202020204" pitchFamily="34" charset="0"/>
              <a:cs typeface="Arial" panose="020B0604020202020204" pitchFamily="34" charset="0"/>
            </a:rPr>
            <a:t> </a:t>
          </a:r>
          <a:r>
            <a:rPr lang="es-MX" sz="1100" baseline="0">
              <a:solidFill>
                <a:schemeClr val="dk1"/>
              </a:solidFill>
              <a:effectLst/>
              <a:latin typeface="+mn-lt"/>
              <a:ea typeface="+mn-ea"/>
              <a:cs typeface="+mn-cs"/>
            </a:rPr>
            <a:t>Armando Escamilla Gutiérrez  </a:t>
          </a:r>
          <a:endParaRPr lang="es-MX" sz="900">
            <a:latin typeface="Arial" panose="020B0604020202020204" pitchFamily="34" charset="0"/>
            <a:cs typeface="Arial" panose="020B0604020202020204" pitchFamily="34" charset="0"/>
          </a:endParaRPr>
        </a:p>
      </xdr:txBody>
    </xdr:sp>
    <xdr:clientData/>
  </xdr:twoCellAnchor>
  <xdr:twoCellAnchor>
    <xdr:from>
      <xdr:col>3</xdr:col>
      <xdr:colOff>573887</xdr:colOff>
      <xdr:row>181</xdr:row>
      <xdr:rowOff>19050</xdr:rowOff>
    </xdr:from>
    <xdr:to>
      <xdr:col>3</xdr:col>
      <xdr:colOff>2478886</xdr:colOff>
      <xdr:row>185</xdr:row>
      <xdr:rowOff>104775</xdr:rowOff>
    </xdr:to>
    <xdr:sp macro="" textlink="">
      <xdr:nvSpPr>
        <xdr:cNvPr id="11" name="4 CuadroTexto">
          <a:extLst>
            <a:ext uri="{FF2B5EF4-FFF2-40B4-BE49-F238E27FC236}">
              <a16:creationId xmlns:a16="http://schemas.microsoft.com/office/drawing/2014/main" id="{3C40ECAE-BD9C-42C5-BBD1-6B704B76E4FF}"/>
            </a:ext>
          </a:extLst>
        </xdr:cNvPr>
        <xdr:cNvSpPr txBox="1"/>
      </xdr:nvSpPr>
      <xdr:spPr>
        <a:xfrm>
          <a:off x="3021812" y="35328225"/>
          <a:ext cx="1904999"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900"/>
            <a:t>___________________________</a:t>
          </a:r>
        </a:p>
        <a:p>
          <a:pPr algn="ctr"/>
          <a:r>
            <a:rPr lang="es-MX" sz="900">
              <a:solidFill>
                <a:schemeClr val="dk1"/>
              </a:solidFill>
              <a:effectLst/>
              <a:latin typeface="Arial" panose="020B0604020202020204" pitchFamily="34" charset="0"/>
              <a:ea typeface="+mn-ea"/>
              <a:cs typeface="Arial" panose="020B0604020202020204" pitchFamily="34" charset="0"/>
            </a:rPr>
            <a:t>C. Juan José Dávila González</a:t>
          </a:r>
          <a:endParaRPr lang="es-MX" sz="90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26</xdr:row>
      <xdr:rowOff>0</xdr:rowOff>
    </xdr:from>
    <xdr:to>
      <xdr:col>3</xdr:col>
      <xdr:colOff>495300</xdr:colOff>
      <xdr:row>29</xdr:row>
      <xdr:rowOff>161925</xdr:rowOff>
    </xdr:to>
    <xdr:sp macro="" textlink="">
      <xdr:nvSpPr>
        <xdr:cNvPr id="6" name="3 CuadroTexto">
          <a:extLst>
            <a:ext uri="{FF2B5EF4-FFF2-40B4-BE49-F238E27FC236}">
              <a16:creationId xmlns:a16="http://schemas.microsoft.com/office/drawing/2014/main" id="{00000000-0008-0000-0A00-000006000000}"/>
            </a:ext>
          </a:extLst>
        </xdr:cNvPr>
        <xdr:cNvSpPr txBox="1"/>
      </xdr:nvSpPr>
      <xdr:spPr>
        <a:xfrm>
          <a:off x="276225" y="3048000"/>
          <a:ext cx="217170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409575</xdr:colOff>
      <xdr:row>25</xdr:row>
      <xdr:rowOff>161925</xdr:rowOff>
    </xdr:from>
    <xdr:to>
      <xdr:col>3</xdr:col>
      <xdr:colOff>2314575</xdr:colOff>
      <xdr:row>31</xdr:row>
      <xdr:rowOff>23812</xdr:rowOff>
    </xdr:to>
    <xdr:sp macro="" textlink="">
      <xdr:nvSpPr>
        <xdr:cNvPr id="7" name="4 CuadroTexto">
          <a:extLst>
            <a:ext uri="{FF2B5EF4-FFF2-40B4-BE49-F238E27FC236}">
              <a16:creationId xmlns:a16="http://schemas.microsoft.com/office/drawing/2014/main" id="{00000000-0008-0000-0A00-000007000000}"/>
            </a:ext>
          </a:extLst>
        </xdr:cNvPr>
        <xdr:cNvSpPr txBox="1"/>
      </xdr:nvSpPr>
      <xdr:spPr>
        <a:xfrm>
          <a:off x="2362200" y="3019425"/>
          <a:ext cx="1905000"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4</xdr:col>
      <xdr:colOff>85725</xdr:colOff>
      <xdr:row>25</xdr:row>
      <xdr:rowOff>180975</xdr:rowOff>
    </xdr:from>
    <xdr:to>
      <xdr:col>5</xdr:col>
      <xdr:colOff>866774</xdr:colOff>
      <xdr:row>30</xdr:row>
      <xdr:rowOff>180974</xdr:rowOff>
    </xdr:to>
    <xdr:sp macro="" textlink="">
      <xdr:nvSpPr>
        <xdr:cNvPr id="8" name="5 CuadroTexto">
          <a:extLst>
            <a:ext uri="{FF2B5EF4-FFF2-40B4-BE49-F238E27FC236}">
              <a16:creationId xmlns:a16="http://schemas.microsoft.com/office/drawing/2014/main" id="{00000000-0008-0000-0A00-000008000000}"/>
            </a:ext>
          </a:extLst>
        </xdr:cNvPr>
        <xdr:cNvSpPr txBox="1"/>
      </xdr:nvSpPr>
      <xdr:spPr>
        <a:xfrm>
          <a:off x="4400550" y="4972050"/>
          <a:ext cx="1809749"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sz="900">
            <a:effectLst/>
          </a:endParaRPr>
        </a:p>
        <a:p>
          <a:pPr algn="ctr"/>
          <a:endParaRPr lang="es-MX" sz="900">
            <a:latin typeface="Arial" pitchFamily="34" charset="0"/>
            <a:cs typeface="Arial" pitchFamily="34" charset="0"/>
          </a:endParaRPr>
        </a:p>
      </xdr:txBody>
    </xdr:sp>
    <xdr:clientData/>
  </xdr:twoCellAnchor>
  <xdr:twoCellAnchor>
    <xdr:from>
      <xdr:col>5</xdr:col>
      <xdr:colOff>895350</xdr:colOff>
      <xdr:row>25</xdr:row>
      <xdr:rowOff>142875</xdr:rowOff>
    </xdr:from>
    <xdr:to>
      <xdr:col>7</xdr:col>
      <xdr:colOff>92866</xdr:colOff>
      <xdr:row>29</xdr:row>
      <xdr:rowOff>159544</xdr:rowOff>
    </xdr:to>
    <xdr:sp macro="" textlink="">
      <xdr:nvSpPr>
        <xdr:cNvPr id="9" name="6 CuadroTexto">
          <a:extLst>
            <a:ext uri="{FF2B5EF4-FFF2-40B4-BE49-F238E27FC236}">
              <a16:creationId xmlns:a16="http://schemas.microsoft.com/office/drawing/2014/main" id="{00000000-0008-0000-0A00-000009000000}"/>
            </a:ext>
          </a:extLst>
        </xdr:cNvPr>
        <xdr:cNvSpPr txBox="1"/>
      </xdr:nvSpPr>
      <xdr:spPr>
        <a:xfrm>
          <a:off x="6238875" y="2619375"/>
          <a:ext cx="2245516"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1</xdr:col>
      <xdr:colOff>28575</xdr:colOff>
      <xdr:row>5</xdr:row>
      <xdr:rowOff>133350</xdr:rowOff>
    </xdr:from>
    <xdr:to>
      <xdr:col>2</xdr:col>
      <xdr:colOff>876300</xdr:colOff>
      <xdr:row>9</xdr:row>
      <xdr:rowOff>123825</xdr:rowOff>
    </xdr:to>
    <xdr:pic>
      <xdr:nvPicPr>
        <xdr:cNvPr id="10" name="Imagen 9">
          <a:extLst>
            <a:ext uri="{FF2B5EF4-FFF2-40B4-BE49-F238E27FC236}">
              <a16:creationId xmlns:a16="http://schemas.microsoft.com/office/drawing/2014/main" id="{527ADA46-FBCC-4A09-81D1-006E99649F59}"/>
            </a:ext>
          </a:extLst>
        </xdr:cNvPr>
        <xdr:cNvPicPr>
          <a:picLocks noChangeAspect="1"/>
        </xdr:cNvPicPr>
      </xdr:nvPicPr>
      <xdr:blipFill rotWithShape="1">
        <a:blip xmlns:r="http://schemas.openxmlformats.org/officeDocument/2006/relationships" r:embed="rId1"/>
        <a:srcRect l="3509" t="35350" r="36147" b="38594"/>
        <a:stretch/>
      </xdr:blipFill>
      <xdr:spPr>
        <a:xfrm>
          <a:off x="304800" y="1085850"/>
          <a:ext cx="1609725" cy="752475"/>
        </a:xfrm>
        <a:prstGeom prst="rect">
          <a:avLst/>
        </a:prstGeom>
      </xdr:spPr>
    </xdr:pic>
    <xdr:clientData/>
  </xdr:twoCellAnchor>
  <xdr:twoCellAnchor editAs="oneCell">
    <xdr:from>
      <xdr:col>6</xdr:col>
      <xdr:colOff>409575</xdr:colOff>
      <xdr:row>6</xdr:row>
      <xdr:rowOff>28575</xdr:rowOff>
    </xdr:from>
    <xdr:to>
      <xdr:col>7</xdr:col>
      <xdr:colOff>19050</xdr:colOff>
      <xdr:row>10</xdr:row>
      <xdr:rowOff>19050</xdr:rowOff>
    </xdr:to>
    <xdr:pic>
      <xdr:nvPicPr>
        <xdr:cNvPr id="11" name="Imagen 10">
          <a:extLst>
            <a:ext uri="{FF2B5EF4-FFF2-40B4-BE49-F238E27FC236}">
              <a16:creationId xmlns:a16="http://schemas.microsoft.com/office/drawing/2014/main" id="{5EAC3694-F7EA-4512-9691-A593DAC0100D}"/>
            </a:ext>
          </a:extLst>
        </xdr:cNvPr>
        <xdr:cNvPicPr>
          <a:picLocks noChangeAspect="1"/>
        </xdr:cNvPicPr>
      </xdr:nvPicPr>
      <xdr:blipFill rotWithShape="1">
        <a:blip xmlns:r="http://schemas.openxmlformats.org/officeDocument/2006/relationships" r:embed="rId1"/>
        <a:srcRect l="3509" t="35350" r="36147" b="38594"/>
        <a:stretch/>
      </xdr:blipFill>
      <xdr:spPr>
        <a:xfrm>
          <a:off x="6800850" y="1171575"/>
          <a:ext cx="1609725" cy="752475"/>
        </a:xfrm>
        <a:prstGeom prst="rect">
          <a:avLst/>
        </a:prstGeom>
      </xdr:spPr>
    </xdr:pic>
    <xdr:clientData/>
  </xdr:twoCellAnchor>
  <xdr:twoCellAnchor editAs="oneCell">
    <xdr:from>
      <xdr:col>1</xdr:col>
      <xdr:colOff>28575</xdr:colOff>
      <xdr:row>5</xdr:row>
      <xdr:rowOff>133350</xdr:rowOff>
    </xdr:from>
    <xdr:to>
      <xdr:col>2</xdr:col>
      <xdr:colOff>876300</xdr:colOff>
      <xdr:row>9</xdr:row>
      <xdr:rowOff>123825</xdr:rowOff>
    </xdr:to>
    <xdr:pic>
      <xdr:nvPicPr>
        <xdr:cNvPr id="12" name="Imagen 11">
          <a:extLst>
            <a:ext uri="{FF2B5EF4-FFF2-40B4-BE49-F238E27FC236}">
              <a16:creationId xmlns:a16="http://schemas.microsoft.com/office/drawing/2014/main" id="{DEC1B37E-4ECC-452B-ACB2-B081E03ACE08}"/>
            </a:ext>
          </a:extLst>
        </xdr:cNvPr>
        <xdr:cNvPicPr>
          <a:picLocks noChangeAspect="1"/>
        </xdr:cNvPicPr>
      </xdr:nvPicPr>
      <xdr:blipFill rotWithShape="1">
        <a:blip xmlns:r="http://schemas.openxmlformats.org/officeDocument/2006/relationships" r:embed="rId1"/>
        <a:srcRect l="3509" t="35350" r="36147" b="38594"/>
        <a:stretch/>
      </xdr:blipFill>
      <xdr:spPr>
        <a:xfrm>
          <a:off x="304800" y="1085850"/>
          <a:ext cx="1609725" cy="752475"/>
        </a:xfrm>
        <a:prstGeom prst="rect">
          <a:avLst/>
        </a:prstGeom>
      </xdr:spPr>
    </xdr:pic>
    <xdr:clientData/>
  </xdr:twoCellAnchor>
  <xdr:twoCellAnchor editAs="oneCell">
    <xdr:from>
      <xdr:col>6</xdr:col>
      <xdr:colOff>409575</xdr:colOff>
      <xdr:row>6</xdr:row>
      <xdr:rowOff>28575</xdr:rowOff>
    </xdr:from>
    <xdr:to>
      <xdr:col>7</xdr:col>
      <xdr:colOff>19050</xdr:colOff>
      <xdr:row>10</xdr:row>
      <xdr:rowOff>19050</xdr:rowOff>
    </xdr:to>
    <xdr:pic>
      <xdr:nvPicPr>
        <xdr:cNvPr id="13" name="Imagen 12">
          <a:extLst>
            <a:ext uri="{FF2B5EF4-FFF2-40B4-BE49-F238E27FC236}">
              <a16:creationId xmlns:a16="http://schemas.microsoft.com/office/drawing/2014/main" id="{05F2AA88-C10A-45A8-B7CE-70B4FAEA0E79}"/>
            </a:ext>
          </a:extLst>
        </xdr:cNvPr>
        <xdr:cNvPicPr>
          <a:picLocks noChangeAspect="1"/>
        </xdr:cNvPicPr>
      </xdr:nvPicPr>
      <xdr:blipFill rotWithShape="1">
        <a:blip xmlns:r="http://schemas.openxmlformats.org/officeDocument/2006/relationships" r:embed="rId1"/>
        <a:srcRect l="3509" t="35350" r="36147" b="38594"/>
        <a:stretch/>
      </xdr:blipFill>
      <xdr:spPr>
        <a:xfrm>
          <a:off x="6800850" y="1171575"/>
          <a:ext cx="1609725"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2</xdr:col>
      <xdr:colOff>742951</xdr:colOff>
      <xdr:row>3</xdr:row>
      <xdr:rowOff>133350</xdr:rowOff>
    </xdr:to>
    <xdr:pic>
      <xdr:nvPicPr>
        <xdr:cNvPr id="2" name="Picture 2">
          <a:extLst>
            <a:ext uri="{FF2B5EF4-FFF2-40B4-BE49-F238E27FC236}">
              <a16:creationId xmlns:a16="http://schemas.microsoft.com/office/drawing/2014/main" id="{00000000-0008-0000-0B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69" t="42488" r="41259" b="39422"/>
        <a:stretch/>
      </xdr:blipFill>
      <xdr:spPr bwMode="auto">
        <a:xfrm>
          <a:off x="657225" y="66675"/>
          <a:ext cx="1514476" cy="5905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18</xdr:col>
      <xdr:colOff>66675</xdr:colOff>
      <xdr:row>0</xdr:row>
      <xdr:rowOff>57150</xdr:rowOff>
    </xdr:from>
    <xdr:to>
      <xdr:col>20</xdr:col>
      <xdr:colOff>409576</xdr:colOff>
      <xdr:row>3</xdr:row>
      <xdr:rowOff>123825</xdr:rowOff>
    </xdr:to>
    <xdr:pic>
      <xdr:nvPicPr>
        <xdr:cNvPr id="3" name="Picture 2">
          <a:extLst>
            <a:ext uri="{FF2B5EF4-FFF2-40B4-BE49-F238E27FC236}">
              <a16:creationId xmlns:a16="http://schemas.microsoft.com/office/drawing/2014/main" id="{00000000-0008-0000-0B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69" t="42488" r="41259" b="39422"/>
        <a:stretch/>
      </xdr:blipFill>
      <xdr:spPr bwMode="auto">
        <a:xfrm>
          <a:off x="13525500" y="57150"/>
          <a:ext cx="1514476" cy="5905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xdr:col>
      <xdr:colOff>142875</xdr:colOff>
      <xdr:row>164</xdr:row>
      <xdr:rowOff>133350</xdr:rowOff>
    </xdr:from>
    <xdr:to>
      <xdr:col>2</xdr:col>
      <xdr:colOff>1171575</xdr:colOff>
      <xdr:row>168</xdr:row>
      <xdr:rowOff>142875</xdr:rowOff>
    </xdr:to>
    <xdr:sp macro="" textlink="">
      <xdr:nvSpPr>
        <xdr:cNvPr id="4" name="3 CuadroTexto">
          <a:extLst>
            <a:ext uri="{FF2B5EF4-FFF2-40B4-BE49-F238E27FC236}">
              <a16:creationId xmlns:a16="http://schemas.microsoft.com/office/drawing/2014/main" id="{00000000-0008-0000-0B00-000004000000}"/>
            </a:ext>
          </a:extLst>
        </xdr:cNvPr>
        <xdr:cNvSpPr txBox="1"/>
      </xdr:nvSpPr>
      <xdr:spPr>
        <a:xfrm>
          <a:off x="790575" y="23669625"/>
          <a:ext cx="222885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algn="ctr"/>
          <a:r>
            <a:rPr lang="es-MX" sz="1100"/>
            <a:t>C.Alejandro Moya Garza</a:t>
          </a:r>
        </a:p>
      </xdr:txBody>
    </xdr:sp>
    <xdr:clientData/>
  </xdr:twoCellAnchor>
  <xdr:twoCellAnchor>
    <xdr:from>
      <xdr:col>10</xdr:col>
      <xdr:colOff>628650</xdr:colOff>
      <xdr:row>164</xdr:row>
      <xdr:rowOff>152400</xdr:rowOff>
    </xdr:from>
    <xdr:to>
      <xdr:col>13</xdr:col>
      <xdr:colOff>304800</xdr:colOff>
      <xdr:row>169</xdr:row>
      <xdr:rowOff>42286</xdr:rowOff>
    </xdr:to>
    <xdr:sp macro="" textlink="">
      <xdr:nvSpPr>
        <xdr:cNvPr id="5" name="5 CuadroTexto">
          <a:extLst>
            <a:ext uri="{FF2B5EF4-FFF2-40B4-BE49-F238E27FC236}">
              <a16:creationId xmlns:a16="http://schemas.microsoft.com/office/drawing/2014/main" id="{00000000-0008-0000-0B00-000005000000}"/>
            </a:ext>
          </a:extLst>
        </xdr:cNvPr>
        <xdr:cNvSpPr txBox="1"/>
      </xdr:nvSpPr>
      <xdr:spPr>
        <a:xfrm>
          <a:off x="8820150" y="23688675"/>
          <a:ext cx="2200275" cy="794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Ubaldina Polanco Resendez</a:t>
          </a:r>
          <a:endParaRPr lang="es-MX" sz="900">
            <a:latin typeface="Arial" pitchFamily="34" charset="0"/>
            <a:cs typeface="Arial" pitchFamily="34" charset="0"/>
          </a:endParaRPr>
        </a:p>
      </xdr:txBody>
    </xdr:sp>
    <xdr:clientData/>
  </xdr:twoCellAnchor>
  <xdr:twoCellAnchor>
    <xdr:from>
      <xdr:col>17</xdr:col>
      <xdr:colOff>133350</xdr:colOff>
      <xdr:row>164</xdr:row>
      <xdr:rowOff>104775</xdr:rowOff>
    </xdr:from>
    <xdr:to>
      <xdr:col>20</xdr:col>
      <xdr:colOff>323850</xdr:colOff>
      <xdr:row>170</xdr:row>
      <xdr:rowOff>7144</xdr:rowOff>
    </xdr:to>
    <xdr:sp macro="" textlink="">
      <xdr:nvSpPr>
        <xdr:cNvPr id="6" name="6 CuadroTexto">
          <a:extLst>
            <a:ext uri="{FF2B5EF4-FFF2-40B4-BE49-F238E27FC236}">
              <a16:creationId xmlns:a16="http://schemas.microsoft.com/office/drawing/2014/main" id="{00000000-0008-0000-0B00-000006000000}"/>
            </a:ext>
          </a:extLst>
        </xdr:cNvPr>
        <xdr:cNvSpPr txBox="1"/>
      </xdr:nvSpPr>
      <xdr:spPr>
        <a:xfrm>
          <a:off x="12925425" y="23641050"/>
          <a:ext cx="2028825" cy="9501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algn="ctr"/>
          <a:r>
            <a:rPr lang="es-MX" sz="1100"/>
            <a:t>C.</a:t>
          </a:r>
          <a:r>
            <a:rPr lang="es-MX" sz="1100" baseline="0"/>
            <a:t> Reymundo Cavazos De Leon</a:t>
          </a:r>
          <a:endParaRPr lang="es-MX" sz="1100"/>
        </a:p>
      </xdr:txBody>
    </xdr:sp>
    <xdr:clientData/>
  </xdr:twoCellAnchor>
  <xdr:twoCellAnchor>
    <xdr:from>
      <xdr:col>2</xdr:col>
      <xdr:colOff>2238374</xdr:colOff>
      <xdr:row>164</xdr:row>
      <xdr:rowOff>114300</xdr:rowOff>
    </xdr:from>
    <xdr:to>
      <xdr:col>6</xdr:col>
      <xdr:colOff>342899</xdr:colOff>
      <xdr:row>170</xdr:row>
      <xdr:rowOff>71437</xdr:rowOff>
    </xdr:to>
    <xdr:sp macro="" textlink="">
      <xdr:nvSpPr>
        <xdr:cNvPr id="7" name="4 CuadroTexto">
          <a:extLst>
            <a:ext uri="{FF2B5EF4-FFF2-40B4-BE49-F238E27FC236}">
              <a16:creationId xmlns:a16="http://schemas.microsoft.com/office/drawing/2014/main" id="{00000000-0008-0000-0B00-000007000000}"/>
            </a:ext>
          </a:extLst>
        </xdr:cNvPr>
        <xdr:cNvSpPr txBox="1"/>
      </xdr:nvSpPr>
      <xdr:spPr>
        <a:xfrm>
          <a:off x="4086224" y="23650575"/>
          <a:ext cx="2543175"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algn="ctr"/>
          <a:r>
            <a:rPr lang="es-MX" sz="1100"/>
            <a:t>C.</a:t>
          </a:r>
          <a:r>
            <a:rPr lang="es-MX" sz="1100" baseline="0"/>
            <a:t> Edi Valentin Leal De Leon</a:t>
          </a:r>
          <a:endParaRPr lang="es-MX"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561975</xdr:colOff>
      <xdr:row>4</xdr:row>
      <xdr:rowOff>9525</xdr:rowOff>
    </xdr:to>
    <xdr:pic>
      <xdr:nvPicPr>
        <xdr:cNvPr id="10" name="Imagen 9">
          <a:extLst>
            <a:ext uri="{FF2B5EF4-FFF2-40B4-BE49-F238E27FC236}">
              <a16:creationId xmlns:a16="http://schemas.microsoft.com/office/drawing/2014/main" id="{3D35E3A3-570A-4B7C-A1A8-1BF162327DC7}"/>
            </a:ext>
          </a:extLst>
        </xdr:cNvPr>
        <xdr:cNvPicPr>
          <a:picLocks noChangeAspect="1"/>
        </xdr:cNvPicPr>
      </xdr:nvPicPr>
      <xdr:blipFill rotWithShape="1">
        <a:blip xmlns:r="http://schemas.openxmlformats.org/officeDocument/2006/relationships" r:embed="rId1"/>
        <a:srcRect l="3509" t="35350" r="36147" b="38594"/>
        <a:stretch/>
      </xdr:blipFill>
      <xdr:spPr>
        <a:xfrm>
          <a:off x="38100" y="19050"/>
          <a:ext cx="1609725" cy="752475"/>
        </a:xfrm>
        <a:prstGeom prst="rect">
          <a:avLst/>
        </a:prstGeom>
      </xdr:spPr>
    </xdr:pic>
    <xdr:clientData/>
  </xdr:twoCellAnchor>
  <xdr:twoCellAnchor editAs="oneCell">
    <xdr:from>
      <xdr:col>4</xdr:col>
      <xdr:colOff>647700</xdr:colOff>
      <xdr:row>0</xdr:row>
      <xdr:rowOff>9525</xdr:rowOff>
    </xdr:from>
    <xdr:to>
      <xdr:col>5</xdr:col>
      <xdr:colOff>1038225</xdr:colOff>
      <xdr:row>4</xdr:row>
      <xdr:rowOff>0</xdr:rowOff>
    </xdr:to>
    <xdr:pic>
      <xdr:nvPicPr>
        <xdr:cNvPr id="11" name="Imagen 10">
          <a:extLst>
            <a:ext uri="{FF2B5EF4-FFF2-40B4-BE49-F238E27FC236}">
              <a16:creationId xmlns:a16="http://schemas.microsoft.com/office/drawing/2014/main" id="{E8ACE5E3-BD85-4569-8BCF-0D16643E7DC6}"/>
            </a:ext>
          </a:extLst>
        </xdr:cNvPr>
        <xdr:cNvPicPr>
          <a:picLocks noChangeAspect="1"/>
        </xdr:cNvPicPr>
      </xdr:nvPicPr>
      <xdr:blipFill rotWithShape="1">
        <a:blip xmlns:r="http://schemas.openxmlformats.org/officeDocument/2006/relationships" r:embed="rId1"/>
        <a:srcRect l="3509" t="35350" r="36147" b="38594"/>
        <a:stretch/>
      </xdr:blipFill>
      <xdr:spPr>
        <a:xfrm>
          <a:off x="7115175" y="9525"/>
          <a:ext cx="1609725" cy="752475"/>
        </a:xfrm>
        <a:prstGeom prst="rect">
          <a:avLst/>
        </a:prstGeom>
      </xdr:spPr>
    </xdr:pic>
    <xdr:clientData/>
  </xdr:twoCellAnchor>
  <xdr:twoCellAnchor>
    <xdr:from>
      <xdr:col>2</xdr:col>
      <xdr:colOff>0</xdr:colOff>
      <xdr:row>132</xdr:row>
      <xdr:rowOff>76200</xdr:rowOff>
    </xdr:from>
    <xdr:to>
      <xdr:col>2</xdr:col>
      <xdr:colOff>0</xdr:colOff>
      <xdr:row>136</xdr:row>
      <xdr:rowOff>47625</xdr:rowOff>
    </xdr:to>
    <xdr:sp macro="" textlink="">
      <xdr:nvSpPr>
        <xdr:cNvPr id="3" name="5 CuadroTexto">
          <a:extLst>
            <a:ext uri="{FF2B5EF4-FFF2-40B4-BE49-F238E27FC236}">
              <a16:creationId xmlns:a16="http://schemas.microsoft.com/office/drawing/2014/main" id="{B7438B43-2591-4393-A93F-45829164F1F6}"/>
            </a:ext>
          </a:extLst>
        </xdr:cNvPr>
        <xdr:cNvSpPr txBox="1"/>
      </xdr:nvSpPr>
      <xdr:spPr>
        <a:xfrm>
          <a:off x="3905250" y="24564975"/>
          <a:ext cx="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133</xdr:row>
      <xdr:rowOff>142875</xdr:rowOff>
    </xdr:from>
    <xdr:to>
      <xdr:col>2</xdr:col>
      <xdr:colOff>0</xdr:colOff>
      <xdr:row>137</xdr:row>
      <xdr:rowOff>142875</xdr:rowOff>
    </xdr:to>
    <xdr:sp macro="" textlink="">
      <xdr:nvSpPr>
        <xdr:cNvPr id="4" name="6 CuadroTexto">
          <a:extLst>
            <a:ext uri="{FF2B5EF4-FFF2-40B4-BE49-F238E27FC236}">
              <a16:creationId xmlns:a16="http://schemas.microsoft.com/office/drawing/2014/main" id="{9FB07C3A-A878-43CC-A9A5-C5B4FEA44836}"/>
            </a:ext>
          </a:extLst>
        </xdr:cNvPr>
        <xdr:cNvSpPr txBox="1"/>
      </xdr:nvSpPr>
      <xdr:spPr>
        <a:xfrm>
          <a:off x="3905250" y="24822150"/>
          <a:ext cx="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133</xdr:row>
      <xdr:rowOff>142875</xdr:rowOff>
    </xdr:from>
    <xdr:to>
      <xdr:col>2</xdr:col>
      <xdr:colOff>0</xdr:colOff>
      <xdr:row>137</xdr:row>
      <xdr:rowOff>114300</xdr:rowOff>
    </xdr:to>
    <xdr:sp macro="" textlink="">
      <xdr:nvSpPr>
        <xdr:cNvPr id="5" name="5 CuadroTexto">
          <a:extLst>
            <a:ext uri="{FF2B5EF4-FFF2-40B4-BE49-F238E27FC236}">
              <a16:creationId xmlns:a16="http://schemas.microsoft.com/office/drawing/2014/main" id="{2C4C69E3-904E-4B5D-A227-5FF8E5D40C15}"/>
            </a:ext>
          </a:extLst>
        </xdr:cNvPr>
        <xdr:cNvSpPr txBox="1"/>
      </xdr:nvSpPr>
      <xdr:spPr>
        <a:xfrm>
          <a:off x="3905250" y="24822150"/>
          <a:ext cx="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xdr:from>
      <xdr:col>2</xdr:col>
      <xdr:colOff>0</xdr:colOff>
      <xdr:row>132</xdr:row>
      <xdr:rowOff>76200</xdr:rowOff>
    </xdr:from>
    <xdr:to>
      <xdr:col>2</xdr:col>
      <xdr:colOff>0</xdr:colOff>
      <xdr:row>136</xdr:row>
      <xdr:rowOff>47625</xdr:rowOff>
    </xdr:to>
    <xdr:sp macro="" textlink="">
      <xdr:nvSpPr>
        <xdr:cNvPr id="6" name="5 CuadroTexto">
          <a:extLst>
            <a:ext uri="{FF2B5EF4-FFF2-40B4-BE49-F238E27FC236}">
              <a16:creationId xmlns:a16="http://schemas.microsoft.com/office/drawing/2014/main" id="{CF190B06-DB18-461D-918F-CA2F794F6D3F}"/>
            </a:ext>
          </a:extLst>
        </xdr:cNvPr>
        <xdr:cNvSpPr txBox="1"/>
      </xdr:nvSpPr>
      <xdr:spPr>
        <a:xfrm>
          <a:off x="3905250" y="24564975"/>
          <a:ext cx="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133</xdr:row>
      <xdr:rowOff>142875</xdr:rowOff>
    </xdr:from>
    <xdr:to>
      <xdr:col>2</xdr:col>
      <xdr:colOff>0</xdr:colOff>
      <xdr:row>137</xdr:row>
      <xdr:rowOff>142875</xdr:rowOff>
    </xdr:to>
    <xdr:sp macro="" textlink="">
      <xdr:nvSpPr>
        <xdr:cNvPr id="7" name="6 CuadroTexto">
          <a:extLst>
            <a:ext uri="{FF2B5EF4-FFF2-40B4-BE49-F238E27FC236}">
              <a16:creationId xmlns:a16="http://schemas.microsoft.com/office/drawing/2014/main" id="{B5FDCF44-C5D0-4ABE-9A70-D31B5C0DB557}"/>
            </a:ext>
          </a:extLst>
        </xdr:cNvPr>
        <xdr:cNvSpPr txBox="1"/>
      </xdr:nvSpPr>
      <xdr:spPr>
        <a:xfrm>
          <a:off x="3905250" y="24822150"/>
          <a:ext cx="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133</xdr:row>
      <xdr:rowOff>142875</xdr:rowOff>
    </xdr:from>
    <xdr:to>
      <xdr:col>2</xdr:col>
      <xdr:colOff>0</xdr:colOff>
      <xdr:row>137</xdr:row>
      <xdr:rowOff>114300</xdr:rowOff>
    </xdr:to>
    <xdr:sp macro="" textlink="">
      <xdr:nvSpPr>
        <xdr:cNvPr id="14" name="5 CuadroTexto">
          <a:extLst>
            <a:ext uri="{FF2B5EF4-FFF2-40B4-BE49-F238E27FC236}">
              <a16:creationId xmlns:a16="http://schemas.microsoft.com/office/drawing/2014/main" id="{DA74A473-F84D-4784-BEEA-B6B8F4773C57}"/>
            </a:ext>
          </a:extLst>
        </xdr:cNvPr>
        <xdr:cNvSpPr txBox="1"/>
      </xdr:nvSpPr>
      <xdr:spPr>
        <a:xfrm>
          <a:off x="3905250" y="24822150"/>
          <a:ext cx="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editAs="oneCell">
    <xdr:from>
      <xdr:col>0</xdr:col>
      <xdr:colOff>38100</xdr:colOff>
      <xdr:row>0</xdr:row>
      <xdr:rowOff>19050</xdr:rowOff>
    </xdr:from>
    <xdr:to>
      <xdr:col>1</xdr:col>
      <xdr:colOff>561975</xdr:colOff>
      <xdr:row>4</xdr:row>
      <xdr:rowOff>9525</xdr:rowOff>
    </xdr:to>
    <xdr:pic>
      <xdr:nvPicPr>
        <xdr:cNvPr id="18" name="Imagen 17">
          <a:extLst>
            <a:ext uri="{FF2B5EF4-FFF2-40B4-BE49-F238E27FC236}">
              <a16:creationId xmlns:a16="http://schemas.microsoft.com/office/drawing/2014/main" id="{C6364286-563C-44ED-855D-FC996BDC5666}"/>
            </a:ext>
          </a:extLst>
        </xdr:cNvPr>
        <xdr:cNvPicPr>
          <a:picLocks noChangeAspect="1"/>
        </xdr:cNvPicPr>
      </xdr:nvPicPr>
      <xdr:blipFill rotWithShape="1">
        <a:blip xmlns:r="http://schemas.openxmlformats.org/officeDocument/2006/relationships" r:embed="rId1"/>
        <a:srcRect l="3509" t="35350" r="36147" b="38594"/>
        <a:stretch/>
      </xdr:blipFill>
      <xdr:spPr>
        <a:xfrm>
          <a:off x="38100" y="19050"/>
          <a:ext cx="1609725" cy="752475"/>
        </a:xfrm>
        <a:prstGeom prst="rect">
          <a:avLst/>
        </a:prstGeom>
      </xdr:spPr>
    </xdr:pic>
    <xdr:clientData/>
  </xdr:twoCellAnchor>
  <xdr:twoCellAnchor editAs="oneCell">
    <xdr:from>
      <xdr:col>4</xdr:col>
      <xdr:colOff>647700</xdr:colOff>
      <xdr:row>0</xdr:row>
      <xdr:rowOff>9525</xdr:rowOff>
    </xdr:from>
    <xdr:to>
      <xdr:col>5</xdr:col>
      <xdr:colOff>1038225</xdr:colOff>
      <xdr:row>4</xdr:row>
      <xdr:rowOff>0</xdr:rowOff>
    </xdr:to>
    <xdr:pic>
      <xdr:nvPicPr>
        <xdr:cNvPr id="19" name="Imagen 18">
          <a:extLst>
            <a:ext uri="{FF2B5EF4-FFF2-40B4-BE49-F238E27FC236}">
              <a16:creationId xmlns:a16="http://schemas.microsoft.com/office/drawing/2014/main" id="{3FBA58FB-4F2A-48DB-A01A-F8A8E3BE66C4}"/>
            </a:ext>
          </a:extLst>
        </xdr:cNvPr>
        <xdr:cNvPicPr>
          <a:picLocks noChangeAspect="1"/>
        </xdr:cNvPicPr>
      </xdr:nvPicPr>
      <xdr:blipFill rotWithShape="1">
        <a:blip xmlns:r="http://schemas.openxmlformats.org/officeDocument/2006/relationships" r:embed="rId1"/>
        <a:srcRect l="3509" t="35350" r="36147" b="38594"/>
        <a:stretch/>
      </xdr:blipFill>
      <xdr:spPr>
        <a:xfrm>
          <a:off x="6867525" y="9525"/>
          <a:ext cx="1609725" cy="752475"/>
        </a:xfrm>
        <a:prstGeom prst="rect">
          <a:avLst/>
        </a:prstGeom>
      </xdr:spPr>
    </xdr:pic>
    <xdr:clientData/>
  </xdr:twoCellAnchor>
  <xdr:twoCellAnchor>
    <xdr:from>
      <xdr:col>2</xdr:col>
      <xdr:colOff>0</xdr:colOff>
      <xdr:row>132</xdr:row>
      <xdr:rowOff>76200</xdr:rowOff>
    </xdr:from>
    <xdr:to>
      <xdr:col>2</xdr:col>
      <xdr:colOff>0</xdr:colOff>
      <xdr:row>136</xdr:row>
      <xdr:rowOff>47625</xdr:rowOff>
    </xdr:to>
    <xdr:sp macro="" textlink="">
      <xdr:nvSpPr>
        <xdr:cNvPr id="20" name="5 CuadroTexto">
          <a:extLst>
            <a:ext uri="{FF2B5EF4-FFF2-40B4-BE49-F238E27FC236}">
              <a16:creationId xmlns:a16="http://schemas.microsoft.com/office/drawing/2014/main" id="{EF7C9CA6-D689-45F0-9F0D-FB2E7C2B2016}"/>
            </a:ext>
          </a:extLst>
        </xdr:cNvPr>
        <xdr:cNvSpPr txBox="1"/>
      </xdr:nvSpPr>
      <xdr:spPr>
        <a:xfrm>
          <a:off x="3905250" y="25517475"/>
          <a:ext cx="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133</xdr:row>
      <xdr:rowOff>142875</xdr:rowOff>
    </xdr:from>
    <xdr:to>
      <xdr:col>2</xdr:col>
      <xdr:colOff>0</xdr:colOff>
      <xdr:row>137</xdr:row>
      <xdr:rowOff>142875</xdr:rowOff>
    </xdr:to>
    <xdr:sp macro="" textlink="">
      <xdr:nvSpPr>
        <xdr:cNvPr id="21" name="6 CuadroTexto">
          <a:extLst>
            <a:ext uri="{FF2B5EF4-FFF2-40B4-BE49-F238E27FC236}">
              <a16:creationId xmlns:a16="http://schemas.microsoft.com/office/drawing/2014/main" id="{225BD27B-3032-4B81-B2E8-72B3FE897612}"/>
            </a:ext>
          </a:extLst>
        </xdr:cNvPr>
        <xdr:cNvSpPr txBox="1"/>
      </xdr:nvSpPr>
      <xdr:spPr>
        <a:xfrm>
          <a:off x="3905250" y="25631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133</xdr:row>
      <xdr:rowOff>142875</xdr:rowOff>
    </xdr:from>
    <xdr:to>
      <xdr:col>2</xdr:col>
      <xdr:colOff>0</xdr:colOff>
      <xdr:row>137</xdr:row>
      <xdr:rowOff>114300</xdr:rowOff>
    </xdr:to>
    <xdr:sp macro="" textlink="">
      <xdr:nvSpPr>
        <xdr:cNvPr id="22" name="5 CuadroTexto">
          <a:extLst>
            <a:ext uri="{FF2B5EF4-FFF2-40B4-BE49-F238E27FC236}">
              <a16:creationId xmlns:a16="http://schemas.microsoft.com/office/drawing/2014/main" id="{BDE7FD22-1430-4075-886A-DE8633939C32}"/>
            </a:ext>
          </a:extLst>
        </xdr:cNvPr>
        <xdr:cNvSpPr txBox="1"/>
      </xdr:nvSpPr>
      <xdr:spPr>
        <a:xfrm>
          <a:off x="3905250" y="25631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xdr:from>
      <xdr:col>2</xdr:col>
      <xdr:colOff>0</xdr:colOff>
      <xdr:row>132</xdr:row>
      <xdr:rowOff>76200</xdr:rowOff>
    </xdr:from>
    <xdr:to>
      <xdr:col>2</xdr:col>
      <xdr:colOff>0</xdr:colOff>
      <xdr:row>136</xdr:row>
      <xdr:rowOff>47625</xdr:rowOff>
    </xdr:to>
    <xdr:sp macro="" textlink="">
      <xdr:nvSpPr>
        <xdr:cNvPr id="23" name="5 CuadroTexto">
          <a:extLst>
            <a:ext uri="{FF2B5EF4-FFF2-40B4-BE49-F238E27FC236}">
              <a16:creationId xmlns:a16="http://schemas.microsoft.com/office/drawing/2014/main" id="{410C1288-770B-4E92-8B96-F8AE3E1499E9}"/>
            </a:ext>
          </a:extLst>
        </xdr:cNvPr>
        <xdr:cNvSpPr txBox="1"/>
      </xdr:nvSpPr>
      <xdr:spPr>
        <a:xfrm>
          <a:off x="3905250" y="25517475"/>
          <a:ext cx="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133</xdr:row>
      <xdr:rowOff>142875</xdr:rowOff>
    </xdr:from>
    <xdr:to>
      <xdr:col>2</xdr:col>
      <xdr:colOff>0</xdr:colOff>
      <xdr:row>137</xdr:row>
      <xdr:rowOff>142875</xdr:rowOff>
    </xdr:to>
    <xdr:sp macro="" textlink="">
      <xdr:nvSpPr>
        <xdr:cNvPr id="24" name="6 CuadroTexto">
          <a:extLst>
            <a:ext uri="{FF2B5EF4-FFF2-40B4-BE49-F238E27FC236}">
              <a16:creationId xmlns:a16="http://schemas.microsoft.com/office/drawing/2014/main" id="{5D48D956-B5BC-4761-BED8-79D3F57C61EE}"/>
            </a:ext>
          </a:extLst>
        </xdr:cNvPr>
        <xdr:cNvSpPr txBox="1"/>
      </xdr:nvSpPr>
      <xdr:spPr>
        <a:xfrm>
          <a:off x="3905250" y="25631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133</xdr:row>
      <xdr:rowOff>142875</xdr:rowOff>
    </xdr:from>
    <xdr:to>
      <xdr:col>2</xdr:col>
      <xdr:colOff>0</xdr:colOff>
      <xdr:row>137</xdr:row>
      <xdr:rowOff>114300</xdr:rowOff>
    </xdr:to>
    <xdr:sp macro="" textlink="">
      <xdr:nvSpPr>
        <xdr:cNvPr id="25" name="5 CuadroTexto">
          <a:extLst>
            <a:ext uri="{FF2B5EF4-FFF2-40B4-BE49-F238E27FC236}">
              <a16:creationId xmlns:a16="http://schemas.microsoft.com/office/drawing/2014/main" id="{30501778-6C90-432D-B990-B44DF07546BF}"/>
            </a:ext>
          </a:extLst>
        </xdr:cNvPr>
        <xdr:cNvSpPr txBox="1"/>
      </xdr:nvSpPr>
      <xdr:spPr>
        <a:xfrm>
          <a:off x="3905250" y="25631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xdr:from>
      <xdr:col>0</xdr:col>
      <xdr:colOff>38101</xdr:colOff>
      <xdr:row>167</xdr:row>
      <xdr:rowOff>0</xdr:rowOff>
    </xdr:from>
    <xdr:to>
      <xdr:col>1</xdr:col>
      <xdr:colOff>771525</xdr:colOff>
      <xdr:row>171</xdr:row>
      <xdr:rowOff>133350</xdr:rowOff>
    </xdr:to>
    <xdr:sp macro="" textlink="">
      <xdr:nvSpPr>
        <xdr:cNvPr id="26" name="3 CuadroTexto">
          <a:extLst>
            <a:ext uri="{FF2B5EF4-FFF2-40B4-BE49-F238E27FC236}">
              <a16:creationId xmlns:a16="http://schemas.microsoft.com/office/drawing/2014/main" id="{3917F5BB-0759-4F1D-9323-48F431AAEB6C}"/>
            </a:ext>
          </a:extLst>
        </xdr:cNvPr>
        <xdr:cNvSpPr txBox="1"/>
      </xdr:nvSpPr>
      <xdr:spPr>
        <a:xfrm>
          <a:off x="38101" y="26393775"/>
          <a:ext cx="1819274"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a:effectLst/>
          </a:endParaRPr>
        </a:p>
        <a:p>
          <a:pPr algn="ctr"/>
          <a:endParaRPr lang="es-MX" sz="1100"/>
        </a:p>
      </xdr:txBody>
    </xdr:sp>
    <xdr:clientData/>
  </xdr:twoCellAnchor>
  <xdr:twoCellAnchor>
    <xdr:from>
      <xdr:col>1</xdr:col>
      <xdr:colOff>866775</xdr:colOff>
      <xdr:row>167</xdr:row>
      <xdr:rowOff>0</xdr:rowOff>
    </xdr:from>
    <xdr:to>
      <xdr:col>2</xdr:col>
      <xdr:colOff>609600</xdr:colOff>
      <xdr:row>172</xdr:row>
      <xdr:rowOff>52387</xdr:rowOff>
    </xdr:to>
    <xdr:sp macro="" textlink="">
      <xdr:nvSpPr>
        <xdr:cNvPr id="27" name="4 CuadroTexto">
          <a:extLst>
            <a:ext uri="{FF2B5EF4-FFF2-40B4-BE49-F238E27FC236}">
              <a16:creationId xmlns:a16="http://schemas.microsoft.com/office/drawing/2014/main" id="{6E68D8B7-344B-4AE4-9A6C-91DFEE81A1C7}"/>
            </a:ext>
          </a:extLst>
        </xdr:cNvPr>
        <xdr:cNvSpPr txBox="1"/>
      </xdr:nvSpPr>
      <xdr:spPr>
        <a:xfrm>
          <a:off x="1952625" y="26393775"/>
          <a:ext cx="2562225"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590550</xdr:colOff>
      <xdr:row>167</xdr:row>
      <xdr:rowOff>28575</xdr:rowOff>
    </xdr:from>
    <xdr:to>
      <xdr:col>4</xdr:col>
      <xdr:colOff>342899</xdr:colOff>
      <xdr:row>170</xdr:row>
      <xdr:rowOff>175636</xdr:rowOff>
    </xdr:to>
    <xdr:sp macro="" textlink="">
      <xdr:nvSpPr>
        <xdr:cNvPr id="28" name="5 CuadroTexto">
          <a:extLst>
            <a:ext uri="{FF2B5EF4-FFF2-40B4-BE49-F238E27FC236}">
              <a16:creationId xmlns:a16="http://schemas.microsoft.com/office/drawing/2014/main" id="{DFB00892-DA6B-4BEC-988A-9C628AF8F0A1}"/>
            </a:ext>
          </a:extLst>
        </xdr:cNvPr>
        <xdr:cNvSpPr txBox="1"/>
      </xdr:nvSpPr>
      <xdr:spPr>
        <a:xfrm>
          <a:off x="4495800" y="26422350"/>
          <a:ext cx="2066924"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4</xdr:col>
      <xdr:colOff>190500</xdr:colOff>
      <xdr:row>167</xdr:row>
      <xdr:rowOff>0</xdr:rowOff>
    </xdr:from>
    <xdr:to>
      <xdr:col>6</xdr:col>
      <xdr:colOff>28574</xdr:colOff>
      <xdr:row>171</xdr:row>
      <xdr:rowOff>16669</xdr:rowOff>
    </xdr:to>
    <xdr:sp macro="" textlink="">
      <xdr:nvSpPr>
        <xdr:cNvPr id="29" name="6 CuadroTexto">
          <a:extLst>
            <a:ext uri="{FF2B5EF4-FFF2-40B4-BE49-F238E27FC236}">
              <a16:creationId xmlns:a16="http://schemas.microsoft.com/office/drawing/2014/main" id="{EE17BCB1-10FE-407A-AE97-3157B8490C89}"/>
            </a:ext>
          </a:extLst>
        </xdr:cNvPr>
        <xdr:cNvSpPr txBox="1"/>
      </xdr:nvSpPr>
      <xdr:spPr>
        <a:xfrm>
          <a:off x="6410325" y="26393775"/>
          <a:ext cx="2476499"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0</xdr:col>
      <xdr:colOff>38100</xdr:colOff>
      <xdr:row>0</xdr:row>
      <xdr:rowOff>19050</xdr:rowOff>
    </xdr:from>
    <xdr:to>
      <xdr:col>1</xdr:col>
      <xdr:colOff>561975</xdr:colOff>
      <xdr:row>4</xdr:row>
      <xdr:rowOff>9525</xdr:rowOff>
    </xdr:to>
    <xdr:pic>
      <xdr:nvPicPr>
        <xdr:cNvPr id="30" name="Imagen 29">
          <a:extLst>
            <a:ext uri="{FF2B5EF4-FFF2-40B4-BE49-F238E27FC236}">
              <a16:creationId xmlns:a16="http://schemas.microsoft.com/office/drawing/2014/main" id="{D241DAEA-3739-482A-AFF3-8958DF41AD0A}"/>
            </a:ext>
          </a:extLst>
        </xdr:cNvPr>
        <xdr:cNvPicPr>
          <a:picLocks noChangeAspect="1"/>
        </xdr:cNvPicPr>
      </xdr:nvPicPr>
      <xdr:blipFill rotWithShape="1">
        <a:blip xmlns:r="http://schemas.openxmlformats.org/officeDocument/2006/relationships" r:embed="rId1"/>
        <a:srcRect l="3509" t="35350" r="36147" b="38594"/>
        <a:stretch/>
      </xdr:blipFill>
      <xdr:spPr>
        <a:xfrm>
          <a:off x="38100" y="19050"/>
          <a:ext cx="1609725" cy="752475"/>
        </a:xfrm>
        <a:prstGeom prst="rect">
          <a:avLst/>
        </a:prstGeom>
      </xdr:spPr>
    </xdr:pic>
    <xdr:clientData/>
  </xdr:twoCellAnchor>
  <xdr:twoCellAnchor editAs="oneCell">
    <xdr:from>
      <xdr:col>4</xdr:col>
      <xdr:colOff>647700</xdr:colOff>
      <xdr:row>0</xdr:row>
      <xdr:rowOff>9525</xdr:rowOff>
    </xdr:from>
    <xdr:to>
      <xdr:col>5</xdr:col>
      <xdr:colOff>1038225</xdr:colOff>
      <xdr:row>4</xdr:row>
      <xdr:rowOff>0</xdr:rowOff>
    </xdr:to>
    <xdr:pic>
      <xdr:nvPicPr>
        <xdr:cNvPr id="31" name="Imagen 30">
          <a:extLst>
            <a:ext uri="{FF2B5EF4-FFF2-40B4-BE49-F238E27FC236}">
              <a16:creationId xmlns:a16="http://schemas.microsoft.com/office/drawing/2014/main" id="{F37F0C7C-A403-4F1A-BFA7-0A6EC40EEAA8}"/>
            </a:ext>
          </a:extLst>
        </xdr:cNvPr>
        <xdr:cNvPicPr>
          <a:picLocks noChangeAspect="1"/>
        </xdr:cNvPicPr>
      </xdr:nvPicPr>
      <xdr:blipFill rotWithShape="1">
        <a:blip xmlns:r="http://schemas.openxmlformats.org/officeDocument/2006/relationships" r:embed="rId1"/>
        <a:srcRect l="3509" t="35350" r="36147" b="38594"/>
        <a:stretch/>
      </xdr:blipFill>
      <xdr:spPr>
        <a:xfrm>
          <a:off x="6867525" y="9525"/>
          <a:ext cx="1609725" cy="752475"/>
        </a:xfrm>
        <a:prstGeom prst="rect">
          <a:avLst/>
        </a:prstGeom>
      </xdr:spPr>
    </xdr:pic>
    <xdr:clientData/>
  </xdr:twoCellAnchor>
  <xdr:twoCellAnchor>
    <xdr:from>
      <xdr:col>2</xdr:col>
      <xdr:colOff>0</xdr:colOff>
      <xdr:row>135</xdr:row>
      <xdr:rowOff>76200</xdr:rowOff>
    </xdr:from>
    <xdr:to>
      <xdr:col>2</xdr:col>
      <xdr:colOff>0</xdr:colOff>
      <xdr:row>139</xdr:row>
      <xdr:rowOff>47625</xdr:rowOff>
    </xdr:to>
    <xdr:sp macro="" textlink="">
      <xdr:nvSpPr>
        <xdr:cNvPr id="32" name="5 CuadroTexto">
          <a:extLst>
            <a:ext uri="{FF2B5EF4-FFF2-40B4-BE49-F238E27FC236}">
              <a16:creationId xmlns:a16="http://schemas.microsoft.com/office/drawing/2014/main" id="{72586D4B-F3FB-4292-9B1B-BE6C04E9D6D9}"/>
            </a:ext>
          </a:extLst>
        </xdr:cNvPr>
        <xdr:cNvSpPr txBox="1"/>
      </xdr:nvSpPr>
      <xdr:spPr>
        <a:xfrm>
          <a:off x="3905250" y="26088975"/>
          <a:ext cx="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136</xdr:row>
      <xdr:rowOff>142875</xdr:rowOff>
    </xdr:from>
    <xdr:to>
      <xdr:col>2</xdr:col>
      <xdr:colOff>0</xdr:colOff>
      <xdr:row>140</xdr:row>
      <xdr:rowOff>142875</xdr:rowOff>
    </xdr:to>
    <xdr:sp macro="" textlink="">
      <xdr:nvSpPr>
        <xdr:cNvPr id="33" name="6 CuadroTexto">
          <a:extLst>
            <a:ext uri="{FF2B5EF4-FFF2-40B4-BE49-F238E27FC236}">
              <a16:creationId xmlns:a16="http://schemas.microsoft.com/office/drawing/2014/main" id="{0846D679-802D-4F49-A1B0-E4D54FC5308A}"/>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136</xdr:row>
      <xdr:rowOff>142875</xdr:rowOff>
    </xdr:from>
    <xdr:to>
      <xdr:col>2</xdr:col>
      <xdr:colOff>0</xdr:colOff>
      <xdr:row>140</xdr:row>
      <xdr:rowOff>114300</xdr:rowOff>
    </xdr:to>
    <xdr:sp macro="" textlink="">
      <xdr:nvSpPr>
        <xdr:cNvPr id="34" name="5 CuadroTexto">
          <a:extLst>
            <a:ext uri="{FF2B5EF4-FFF2-40B4-BE49-F238E27FC236}">
              <a16:creationId xmlns:a16="http://schemas.microsoft.com/office/drawing/2014/main" id="{5C683C27-67C4-4AD0-8AA5-3F15706C5546}"/>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xdr:from>
      <xdr:col>2</xdr:col>
      <xdr:colOff>0</xdr:colOff>
      <xdr:row>135</xdr:row>
      <xdr:rowOff>76200</xdr:rowOff>
    </xdr:from>
    <xdr:to>
      <xdr:col>2</xdr:col>
      <xdr:colOff>0</xdr:colOff>
      <xdr:row>139</xdr:row>
      <xdr:rowOff>47625</xdr:rowOff>
    </xdr:to>
    <xdr:sp macro="" textlink="">
      <xdr:nvSpPr>
        <xdr:cNvPr id="35" name="5 CuadroTexto">
          <a:extLst>
            <a:ext uri="{FF2B5EF4-FFF2-40B4-BE49-F238E27FC236}">
              <a16:creationId xmlns:a16="http://schemas.microsoft.com/office/drawing/2014/main" id="{F8CB53E6-6067-4057-AE38-A934C3FEF8F0}"/>
            </a:ext>
          </a:extLst>
        </xdr:cNvPr>
        <xdr:cNvSpPr txBox="1"/>
      </xdr:nvSpPr>
      <xdr:spPr>
        <a:xfrm>
          <a:off x="3905250" y="26088975"/>
          <a:ext cx="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136</xdr:row>
      <xdr:rowOff>142875</xdr:rowOff>
    </xdr:from>
    <xdr:to>
      <xdr:col>2</xdr:col>
      <xdr:colOff>0</xdr:colOff>
      <xdr:row>140</xdr:row>
      <xdr:rowOff>142875</xdr:rowOff>
    </xdr:to>
    <xdr:sp macro="" textlink="">
      <xdr:nvSpPr>
        <xdr:cNvPr id="36" name="6 CuadroTexto">
          <a:extLst>
            <a:ext uri="{FF2B5EF4-FFF2-40B4-BE49-F238E27FC236}">
              <a16:creationId xmlns:a16="http://schemas.microsoft.com/office/drawing/2014/main" id="{9F772559-5CD4-45F4-A061-413F65138792}"/>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136</xdr:row>
      <xdr:rowOff>142875</xdr:rowOff>
    </xdr:from>
    <xdr:to>
      <xdr:col>2</xdr:col>
      <xdr:colOff>0</xdr:colOff>
      <xdr:row>140</xdr:row>
      <xdr:rowOff>114300</xdr:rowOff>
    </xdr:to>
    <xdr:sp macro="" textlink="">
      <xdr:nvSpPr>
        <xdr:cNvPr id="37" name="5 CuadroTexto">
          <a:extLst>
            <a:ext uri="{FF2B5EF4-FFF2-40B4-BE49-F238E27FC236}">
              <a16:creationId xmlns:a16="http://schemas.microsoft.com/office/drawing/2014/main" id="{8BB94D69-08D3-4F48-92B3-F1F52E1B6918}"/>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xdr:from>
      <xdr:col>0</xdr:col>
      <xdr:colOff>38101</xdr:colOff>
      <xdr:row>167</xdr:row>
      <xdr:rowOff>0</xdr:rowOff>
    </xdr:from>
    <xdr:to>
      <xdr:col>1</xdr:col>
      <xdr:colOff>771525</xdr:colOff>
      <xdr:row>171</xdr:row>
      <xdr:rowOff>133350</xdr:rowOff>
    </xdr:to>
    <xdr:sp macro="" textlink="">
      <xdr:nvSpPr>
        <xdr:cNvPr id="38" name="3 CuadroTexto">
          <a:extLst>
            <a:ext uri="{FF2B5EF4-FFF2-40B4-BE49-F238E27FC236}">
              <a16:creationId xmlns:a16="http://schemas.microsoft.com/office/drawing/2014/main" id="{A1A0DDFC-9229-410D-9BB1-E2299D1A9642}"/>
            </a:ext>
          </a:extLst>
        </xdr:cNvPr>
        <xdr:cNvSpPr txBox="1"/>
      </xdr:nvSpPr>
      <xdr:spPr>
        <a:xfrm>
          <a:off x="38101" y="26393775"/>
          <a:ext cx="1819274"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a:effectLst/>
          </a:endParaRPr>
        </a:p>
        <a:p>
          <a:pPr algn="ctr"/>
          <a:endParaRPr lang="es-MX" sz="1100"/>
        </a:p>
      </xdr:txBody>
    </xdr:sp>
    <xdr:clientData/>
  </xdr:twoCellAnchor>
  <xdr:twoCellAnchor>
    <xdr:from>
      <xdr:col>1</xdr:col>
      <xdr:colOff>866775</xdr:colOff>
      <xdr:row>167</xdr:row>
      <xdr:rowOff>0</xdr:rowOff>
    </xdr:from>
    <xdr:to>
      <xdr:col>2</xdr:col>
      <xdr:colOff>609600</xdr:colOff>
      <xdr:row>172</xdr:row>
      <xdr:rowOff>52387</xdr:rowOff>
    </xdr:to>
    <xdr:sp macro="" textlink="">
      <xdr:nvSpPr>
        <xdr:cNvPr id="39" name="4 CuadroTexto">
          <a:extLst>
            <a:ext uri="{FF2B5EF4-FFF2-40B4-BE49-F238E27FC236}">
              <a16:creationId xmlns:a16="http://schemas.microsoft.com/office/drawing/2014/main" id="{6650E69E-0F09-476A-9902-7641E483F318}"/>
            </a:ext>
          </a:extLst>
        </xdr:cNvPr>
        <xdr:cNvSpPr txBox="1"/>
      </xdr:nvSpPr>
      <xdr:spPr>
        <a:xfrm>
          <a:off x="1952625" y="26393775"/>
          <a:ext cx="2562225"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590550</xdr:colOff>
      <xdr:row>167</xdr:row>
      <xdr:rowOff>28575</xdr:rowOff>
    </xdr:from>
    <xdr:to>
      <xdr:col>4</xdr:col>
      <xdr:colOff>342899</xdr:colOff>
      <xdr:row>170</xdr:row>
      <xdr:rowOff>175636</xdr:rowOff>
    </xdr:to>
    <xdr:sp macro="" textlink="">
      <xdr:nvSpPr>
        <xdr:cNvPr id="40" name="5 CuadroTexto">
          <a:extLst>
            <a:ext uri="{FF2B5EF4-FFF2-40B4-BE49-F238E27FC236}">
              <a16:creationId xmlns:a16="http://schemas.microsoft.com/office/drawing/2014/main" id="{4EFB53AC-10E8-4357-A457-EA5B1954F16C}"/>
            </a:ext>
          </a:extLst>
        </xdr:cNvPr>
        <xdr:cNvSpPr txBox="1"/>
      </xdr:nvSpPr>
      <xdr:spPr>
        <a:xfrm>
          <a:off x="4495800" y="26422350"/>
          <a:ext cx="2066924"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4</xdr:col>
      <xdr:colOff>190500</xdr:colOff>
      <xdr:row>167</xdr:row>
      <xdr:rowOff>0</xdr:rowOff>
    </xdr:from>
    <xdr:to>
      <xdr:col>6</xdr:col>
      <xdr:colOff>28574</xdr:colOff>
      <xdr:row>171</xdr:row>
      <xdr:rowOff>16669</xdr:rowOff>
    </xdr:to>
    <xdr:sp macro="" textlink="">
      <xdr:nvSpPr>
        <xdr:cNvPr id="41" name="6 CuadroTexto">
          <a:extLst>
            <a:ext uri="{FF2B5EF4-FFF2-40B4-BE49-F238E27FC236}">
              <a16:creationId xmlns:a16="http://schemas.microsoft.com/office/drawing/2014/main" id="{A9672192-5E2E-46DB-B3DF-6CEC8108B9CA}"/>
            </a:ext>
          </a:extLst>
        </xdr:cNvPr>
        <xdr:cNvSpPr txBox="1"/>
      </xdr:nvSpPr>
      <xdr:spPr>
        <a:xfrm>
          <a:off x="6410325" y="26393775"/>
          <a:ext cx="2476499"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2</xdr:col>
      <xdr:colOff>0</xdr:colOff>
      <xdr:row>135</xdr:row>
      <xdr:rowOff>76200</xdr:rowOff>
    </xdr:from>
    <xdr:to>
      <xdr:col>2</xdr:col>
      <xdr:colOff>0</xdr:colOff>
      <xdr:row>139</xdr:row>
      <xdr:rowOff>47625</xdr:rowOff>
    </xdr:to>
    <xdr:sp macro="" textlink="">
      <xdr:nvSpPr>
        <xdr:cNvPr id="44" name="5 CuadroTexto">
          <a:extLst>
            <a:ext uri="{FF2B5EF4-FFF2-40B4-BE49-F238E27FC236}">
              <a16:creationId xmlns:a16="http://schemas.microsoft.com/office/drawing/2014/main" id="{97189F5E-5648-455A-A2DD-94CD8FF143C4}"/>
            </a:ext>
          </a:extLst>
        </xdr:cNvPr>
        <xdr:cNvSpPr txBox="1"/>
      </xdr:nvSpPr>
      <xdr:spPr>
        <a:xfrm>
          <a:off x="3905250" y="26088975"/>
          <a:ext cx="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136</xdr:row>
      <xdr:rowOff>142875</xdr:rowOff>
    </xdr:from>
    <xdr:to>
      <xdr:col>2</xdr:col>
      <xdr:colOff>0</xdr:colOff>
      <xdr:row>140</xdr:row>
      <xdr:rowOff>142875</xdr:rowOff>
    </xdr:to>
    <xdr:sp macro="" textlink="">
      <xdr:nvSpPr>
        <xdr:cNvPr id="45" name="6 CuadroTexto">
          <a:extLst>
            <a:ext uri="{FF2B5EF4-FFF2-40B4-BE49-F238E27FC236}">
              <a16:creationId xmlns:a16="http://schemas.microsoft.com/office/drawing/2014/main" id="{144393FA-3CF2-4662-B056-72D1AFAE49A9}"/>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136</xdr:row>
      <xdr:rowOff>142875</xdr:rowOff>
    </xdr:from>
    <xdr:to>
      <xdr:col>2</xdr:col>
      <xdr:colOff>0</xdr:colOff>
      <xdr:row>140</xdr:row>
      <xdr:rowOff>114300</xdr:rowOff>
    </xdr:to>
    <xdr:sp macro="" textlink="">
      <xdr:nvSpPr>
        <xdr:cNvPr id="46" name="5 CuadroTexto">
          <a:extLst>
            <a:ext uri="{FF2B5EF4-FFF2-40B4-BE49-F238E27FC236}">
              <a16:creationId xmlns:a16="http://schemas.microsoft.com/office/drawing/2014/main" id="{6217B826-0BDC-4941-8D2E-5D1D6CBC4CC7}"/>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twoCellAnchor>
    <xdr:from>
      <xdr:col>2</xdr:col>
      <xdr:colOff>0</xdr:colOff>
      <xdr:row>135</xdr:row>
      <xdr:rowOff>76200</xdr:rowOff>
    </xdr:from>
    <xdr:to>
      <xdr:col>2</xdr:col>
      <xdr:colOff>0</xdr:colOff>
      <xdr:row>139</xdr:row>
      <xdr:rowOff>47625</xdr:rowOff>
    </xdr:to>
    <xdr:sp macro="" textlink="">
      <xdr:nvSpPr>
        <xdr:cNvPr id="47" name="5 CuadroTexto">
          <a:extLst>
            <a:ext uri="{FF2B5EF4-FFF2-40B4-BE49-F238E27FC236}">
              <a16:creationId xmlns:a16="http://schemas.microsoft.com/office/drawing/2014/main" id="{05E565DB-490B-44AC-988F-A35335195C8A}"/>
            </a:ext>
          </a:extLst>
        </xdr:cNvPr>
        <xdr:cNvSpPr txBox="1"/>
      </xdr:nvSpPr>
      <xdr:spPr>
        <a:xfrm>
          <a:off x="3905250" y="26088975"/>
          <a:ext cx="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Elsa Aracey Polanco Ramirez</a:t>
          </a:r>
          <a:endParaRPr lang="es-MX" sz="800">
            <a:latin typeface="Arial" pitchFamily="34" charset="0"/>
            <a:cs typeface="Arial" pitchFamily="34" charset="0"/>
          </a:endParaRPr>
        </a:p>
      </xdr:txBody>
    </xdr:sp>
    <xdr:clientData/>
  </xdr:twoCellAnchor>
  <xdr:twoCellAnchor>
    <xdr:from>
      <xdr:col>2</xdr:col>
      <xdr:colOff>0</xdr:colOff>
      <xdr:row>136</xdr:row>
      <xdr:rowOff>142875</xdr:rowOff>
    </xdr:from>
    <xdr:to>
      <xdr:col>2</xdr:col>
      <xdr:colOff>0</xdr:colOff>
      <xdr:row>140</xdr:row>
      <xdr:rowOff>142875</xdr:rowOff>
    </xdr:to>
    <xdr:sp macro="" textlink="">
      <xdr:nvSpPr>
        <xdr:cNvPr id="48" name="6 CuadroTexto">
          <a:extLst>
            <a:ext uri="{FF2B5EF4-FFF2-40B4-BE49-F238E27FC236}">
              <a16:creationId xmlns:a16="http://schemas.microsoft.com/office/drawing/2014/main" id="{A4B73D2A-D389-4682-B902-27C8DAD72CE8}"/>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90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anose="020B0604020202020204" pitchFamily="34" charset="0"/>
              <a:cs typeface="Arial" panose="020B0604020202020204" pitchFamily="34" charset="0"/>
            </a:rPr>
            <a:t> Juan Jose Davila Gonzalez</a:t>
          </a:r>
          <a:endParaRPr lang="es-MX" sz="900">
            <a:latin typeface="Arial" panose="020B0604020202020204" pitchFamily="34" charset="0"/>
            <a:cs typeface="Arial" panose="020B0604020202020204" pitchFamily="34" charset="0"/>
          </a:endParaRPr>
        </a:p>
      </xdr:txBody>
    </xdr:sp>
    <xdr:clientData/>
  </xdr:twoCellAnchor>
  <xdr:twoCellAnchor>
    <xdr:from>
      <xdr:col>2</xdr:col>
      <xdr:colOff>0</xdr:colOff>
      <xdr:row>136</xdr:row>
      <xdr:rowOff>142875</xdr:rowOff>
    </xdr:from>
    <xdr:to>
      <xdr:col>2</xdr:col>
      <xdr:colOff>0</xdr:colOff>
      <xdr:row>140</xdr:row>
      <xdr:rowOff>114300</xdr:rowOff>
    </xdr:to>
    <xdr:sp macro="" textlink="">
      <xdr:nvSpPr>
        <xdr:cNvPr id="49" name="5 CuadroTexto">
          <a:extLst>
            <a:ext uri="{FF2B5EF4-FFF2-40B4-BE49-F238E27FC236}">
              <a16:creationId xmlns:a16="http://schemas.microsoft.com/office/drawing/2014/main" id="{BFD701E2-8A54-4510-950D-4BAF544A77E6}"/>
            </a:ext>
          </a:extLst>
        </xdr:cNvPr>
        <xdr:cNvSpPr txBox="1"/>
      </xdr:nvSpPr>
      <xdr:spPr>
        <a:xfrm>
          <a:off x="3905250" y="26203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Elsa Aracey Polanco Ramirez</a:t>
          </a:r>
          <a:endParaRPr lang="es-MX" sz="900">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209550</xdr:colOff>
      <xdr:row>18</xdr:row>
      <xdr:rowOff>152400</xdr:rowOff>
    </xdr:from>
    <xdr:to>
      <xdr:col>2</xdr:col>
      <xdr:colOff>914400</xdr:colOff>
      <xdr:row>24</xdr:row>
      <xdr:rowOff>171450</xdr:rowOff>
    </xdr:to>
    <xdr:sp macro="" textlink="">
      <xdr:nvSpPr>
        <xdr:cNvPr id="6" name="3 CuadroTexto">
          <a:extLst>
            <a:ext uri="{FF2B5EF4-FFF2-40B4-BE49-F238E27FC236}">
              <a16:creationId xmlns:a16="http://schemas.microsoft.com/office/drawing/2014/main" id="{00000000-0008-0000-0D00-000006000000}"/>
            </a:ext>
          </a:extLst>
        </xdr:cNvPr>
        <xdr:cNvSpPr txBox="1"/>
      </xdr:nvSpPr>
      <xdr:spPr>
        <a:xfrm>
          <a:off x="209550" y="3714750"/>
          <a:ext cx="1781175" cy="1162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t>______________________   </a:t>
          </a:r>
          <a:r>
            <a:rPr lang="es-MX" sz="1100">
              <a:solidFill>
                <a:schemeClr val="dk1"/>
              </a:solidFill>
              <a:effectLst/>
              <a:latin typeface="+mn-lt"/>
              <a:ea typeface="+mn-ea"/>
              <a:cs typeface="+mn-cs"/>
            </a:rPr>
            <a:t>C. Jorge Eleazar Galván García</a:t>
          </a:r>
        </a:p>
        <a:p>
          <a:pPr algn="ctr"/>
          <a:endParaRPr lang="es-MX">
            <a:effectLst/>
          </a:endParaRPr>
        </a:p>
        <a:p>
          <a:pPr algn="ctr"/>
          <a:endParaRPr lang="es-MX" sz="1100"/>
        </a:p>
      </xdr:txBody>
    </xdr:sp>
    <xdr:clientData/>
  </xdr:twoCellAnchor>
  <xdr:twoCellAnchor>
    <xdr:from>
      <xdr:col>2</xdr:col>
      <xdr:colOff>1019175</xdr:colOff>
      <xdr:row>18</xdr:row>
      <xdr:rowOff>152401</xdr:rowOff>
    </xdr:from>
    <xdr:to>
      <xdr:col>3</xdr:col>
      <xdr:colOff>514351</xdr:colOff>
      <xdr:row>25</xdr:row>
      <xdr:rowOff>42863</xdr:rowOff>
    </xdr:to>
    <xdr:sp macro="" textlink="">
      <xdr:nvSpPr>
        <xdr:cNvPr id="7" name="4 CuadroTexto">
          <a:extLst>
            <a:ext uri="{FF2B5EF4-FFF2-40B4-BE49-F238E27FC236}">
              <a16:creationId xmlns:a16="http://schemas.microsoft.com/office/drawing/2014/main" id="{00000000-0008-0000-0D00-000007000000}"/>
            </a:ext>
          </a:extLst>
        </xdr:cNvPr>
        <xdr:cNvSpPr txBox="1"/>
      </xdr:nvSpPr>
      <xdr:spPr>
        <a:xfrm>
          <a:off x="2095500" y="3810001"/>
          <a:ext cx="1781176" cy="12239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algn="ctr"/>
          <a:endParaRPr lang="es-MX" sz="1100"/>
        </a:p>
      </xdr:txBody>
    </xdr:sp>
    <xdr:clientData/>
  </xdr:twoCellAnchor>
  <xdr:twoCellAnchor>
    <xdr:from>
      <xdr:col>3</xdr:col>
      <xdr:colOff>466725</xdr:colOff>
      <xdr:row>18</xdr:row>
      <xdr:rowOff>180975</xdr:rowOff>
    </xdr:from>
    <xdr:to>
      <xdr:col>5</xdr:col>
      <xdr:colOff>352425</xdr:colOff>
      <xdr:row>25</xdr:row>
      <xdr:rowOff>28575</xdr:rowOff>
    </xdr:to>
    <xdr:sp macro="" textlink="">
      <xdr:nvSpPr>
        <xdr:cNvPr id="10" name="5 CuadroTexto">
          <a:extLst>
            <a:ext uri="{FF2B5EF4-FFF2-40B4-BE49-F238E27FC236}">
              <a16:creationId xmlns:a16="http://schemas.microsoft.com/office/drawing/2014/main" id="{00000000-0008-0000-0D00-00000A000000}"/>
            </a:ext>
          </a:extLst>
        </xdr:cNvPr>
        <xdr:cNvSpPr txBox="1"/>
      </xdr:nvSpPr>
      <xdr:spPr>
        <a:xfrm>
          <a:off x="3829050" y="3838575"/>
          <a:ext cx="1914525"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5</xdr:col>
      <xdr:colOff>219075</xdr:colOff>
      <xdr:row>18</xdr:row>
      <xdr:rowOff>161925</xdr:rowOff>
    </xdr:from>
    <xdr:to>
      <xdr:col>7</xdr:col>
      <xdr:colOff>409575</xdr:colOff>
      <xdr:row>25</xdr:row>
      <xdr:rowOff>19050</xdr:rowOff>
    </xdr:to>
    <xdr:sp macro="" textlink="">
      <xdr:nvSpPr>
        <xdr:cNvPr id="11" name="6 CuadroTexto">
          <a:extLst>
            <a:ext uri="{FF2B5EF4-FFF2-40B4-BE49-F238E27FC236}">
              <a16:creationId xmlns:a16="http://schemas.microsoft.com/office/drawing/2014/main" id="{00000000-0008-0000-0D00-00000B000000}"/>
            </a:ext>
          </a:extLst>
        </xdr:cNvPr>
        <xdr:cNvSpPr txBox="1"/>
      </xdr:nvSpPr>
      <xdr:spPr>
        <a:xfrm>
          <a:off x="5610225" y="3819525"/>
          <a:ext cx="2009775" cy="1190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1</xdr:col>
      <xdr:colOff>19050</xdr:colOff>
      <xdr:row>0</xdr:row>
      <xdr:rowOff>152400</xdr:rowOff>
    </xdr:from>
    <xdr:to>
      <xdr:col>2</xdr:col>
      <xdr:colOff>866775</xdr:colOff>
      <xdr:row>4</xdr:row>
      <xdr:rowOff>142875</xdr:rowOff>
    </xdr:to>
    <xdr:pic>
      <xdr:nvPicPr>
        <xdr:cNvPr id="8" name="Imagen 7">
          <a:extLst>
            <a:ext uri="{FF2B5EF4-FFF2-40B4-BE49-F238E27FC236}">
              <a16:creationId xmlns:a16="http://schemas.microsoft.com/office/drawing/2014/main" id="{0A3EA2C0-255D-4282-A71E-A19D04FB4E4E}"/>
            </a:ext>
          </a:extLst>
        </xdr:cNvPr>
        <xdr:cNvPicPr>
          <a:picLocks noChangeAspect="1"/>
        </xdr:cNvPicPr>
      </xdr:nvPicPr>
      <xdr:blipFill rotWithShape="1">
        <a:blip xmlns:r="http://schemas.openxmlformats.org/officeDocument/2006/relationships" r:embed="rId1"/>
        <a:srcRect l="3509" t="35350" r="36147" b="38594"/>
        <a:stretch/>
      </xdr:blipFill>
      <xdr:spPr>
        <a:xfrm>
          <a:off x="333375" y="152400"/>
          <a:ext cx="1609725" cy="752475"/>
        </a:xfrm>
        <a:prstGeom prst="rect">
          <a:avLst/>
        </a:prstGeom>
      </xdr:spPr>
    </xdr:pic>
    <xdr:clientData/>
  </xdr:twoCellAnchor>
  <xdr:twoCellAnchor editAs="oneCell">
    <xdr:from>
      <xdr:col>5</xdr:col>
      <xdr:colOff>228600</xdr:colOff>
      <xdr:row>0</xdr:row>
      <xdr:rowOff>171450</xdr:rowOff>
    </xdr:from>
    <xdr:to>
      <xdr:col>7</xdr:col>
      <xdr:colOff>19050</xdr:colOff>
      <xdr:row>4</xdr:row>
      <xdr:rowOff>161925</xdr:rowOff>
    </xdr:to>
    <xdr:pic>
      <xdr:nvPicPr>
        <xdr:cNvPr id="12" name="Imagen 11">
          <a:extLst>
            <a:ext uri="{FF2B5EF4-FFF2-40B4-BE49-F238E27FC236}">
              <a16:creationId xmlns:a16="http://schemas.microsoft.com/office/drawing/2014/main" id="{6C6F3CF4-A9FE-4E2E-8D45-D6EBED74985E}"/>
            </a:ext>
          </a:extLst>
        </xdr:cNvPr>
        <xdr:cNvPicPr>
          <a:picLocks noChangeAspect="1"/>
        </xdr:cNvPicPr>
      </xdr:nvPicPr>
      <xdr:blipFill rotWithShape="1">
        <a:blip xmlns:r="http://schemas.openxmlformats.org/officeDocument/2006/relationships" r:embed="rId1"/>
        <a:srcRect l="3509" t="35350" r="36147" b="38594"/>
        <a:stretch/>
      </xdr:blipFill>
      <xdr:spPr>
        <a:xfrm>
          <a:off x="5619750" y="171450"/>
          <a:ext cx="1609725" cy="752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133350</xdr:colOff>
      <xdr:row>3</xdr:row>
      <xdr:rowOff>66675</xdr:rowOff>
    </xdr:to>
    <xdr:pic>
      <xdr:nvPicPr>
        <xdr:cNvPr id="10" name="Imagen 9">
          <a:extLst>
            <a:ext uri="{FF2B5EF4-FFF2-40B4-BE49-F238E27FC236}">
              <a16:creationId xmlns:a16="http://schemas.microsoft.com/office/drawing/2014/main" id="{98BBFFEC-B304-41A1-BC56-1B969556D7A1}"/>
            </a:ext>
          </a:extLst>
        </xdr:cNvPr>
        <xdr:cNvPicPr>
          <a:picLocks noChangeAspect="1"/>
        </xdr:cNvPicPr>
      </xdr:nvPicPr>
      <xdr:blipFill rotWithShape="1">
        <a:blip xmlns:r="http://schemas.openxmlformats.org/officeDocument/2006/relationships" r:embed="rId1"/>
        <a:srcRect l="3509" t="35350" r="36147" b="38594"/>
        <a:stretch/>
      </xdr:blipFill>
      <xdr:spPr>
        <a:xfrm>
          <a:off x="0" y="38100"/>
          <a:ext cx="1609725" cy="752475"/>
        </a:xfrm>
        <a:prstGeom prst="rect">
          <a:avLst/>
        </a:prstGeom>
      </xdr:spPr>
    </xdr:pic>
    <xdr:clientData/>
  </xdr:twoCellAnchor>
  <xdr:twoCellAnchor editAs="oneCell">
    <xdr:from>
      <xdr:col>7</xdr:col>
      <xdr:colOff>76200</xdr:colOff>
      <xdr:row>0</xdr:row>
      <xdr:rowOff>114300</xdr:rowOff>
    </xdr:from>
    <xdr:to>
      <xdr:col>8</xdr:col>
      <xdr:colOff>923925</xdr:colOff>
      <xdr:row>3</xdr:row>
      <xdr:rowOff>142875</xdr:rowOff>
    </xdr:to>
    <xdr:pic>
      <xdr:nvPicPr>
        <xdr:cNvPr id="11" name="Imagen 10">
          <a:extLst>
            <a:ext uri="{FF2B5EF4-FFF2-40B4-BE49-F238E27FC236}">
              <a16:creationId xmlns:a16="http://schemas.microsoft.com/office/drawing/2014/main" id="{002F4165-7208-49D8-B45A-956D97ABE0DF}"/>
            </a:ext>
          </a:extLst>
        </xdr:cNvPr>
        <xdr:cNvPicPr>
          <a:picLocks noChangeAspect="1"/>
        </xdr:cNvPicPr>
      </xdr:nvPicPr>
      <xdr:blipFill rotWithShape="1">
        <a:blip xmlns:r="http://schemas.openxmlformats.org/officeDocument/2006/relationships" r:embed="rId1"/>
        <a:srcRect l="3509" t="35350" r="36147" b="38594"/>
        <a:stretch/>
      </xdr:blipFill>
      <xdr:spPr>
        <a:xfrm>
          <a:off x="7258050" y="114300"/>
          <a:ext cx="1609725" cy="752475"/>
        </a:xfrm>
        <a:prstGeom prst="rect">
          <a:avLst/>
        </a:prstGeom>
      </xdr:spPr>
    </xdr:pic>
    <xdr:clientData/>
  </xdr:twoCellAnchor>
  <xdr:twoCellAnchor editAs="oneCell">
    <xdr:from>
      <xdr:col>0</xdr:col>
      <xdr:colOff>0</xdr:colOff>
      <xdr:row>0</xdr:row>
      <xdr:rowOff>38100</xdr:rowOff>
    </xdr:from>
    <xdr:to>
      <xdr:col>2</xdr:col>
      <xdr:colOff>133350</xdr:colOff>
      <xdr:row>3</xdr:row>
      <xdr:rowOff>66675</xdr:rowOff>
    </xdr:to>
    <xdr:pic>
      <xdr:nvPicPr>
        <xdr:cNvPr id="2" name="Imagen 1">
          <a:extLst>
            <a:ext uri="{FF2B5EF4-FFF2-40B4-BE49-F238E27FC236}">
              <a16:creationId xmlns:a16="http://schemas.microsoft.com/office/drawing/2014/main" id="{E5948858-EA83-4502-826B-A36F41217338}"/>
            </a:ext>
          </a:extLst>
        </xdr:cNvPr>
        <xdr:cNvPicPr>
          <a:picLocks noChangeAspect="1"/>
        </xdr:cNvPicPr>
      </xdr:nvPicPr>
      <xdr:blipFill rotWithShape="1">
        <a:blip xmlns:r="http://schemas.openxmlformats.org/officeDocument/2006/relationships" r:embed="rId1"/>
        <a:srcRect l="3509" t="35350" r="36147" b="38594"/>
        <a:stretch/>
      </xdr:blipFill>
      <xdr:spPr>
        <a:xfrm>
          <a:off x="0" y="38100"/>
          <a:ext cx="1609725" cy="752475"/>
        </a:xfrm>
        <a:prstGeom prst="rect">
          <a:avLst/>
        </a:prstGeom>
      </xdr:spPr>
    </xdr:pic>
    <xdr:clientData/>
  </xdr:twoCellAnchor>
  <xdr:twoCellAnchor editAs="oneCell">
    <xdr:from>
      <xdr:col>7</xdr:col>
      <xdr:colOff>76200</xdr:colOff>
      <xdr:row>0</xdr:row>
      <xdr:rowOff>114300</xdr:rowOff>
    </xdr:from>
    <xdr:to>
      <xdr:col>8</xdr:col>
      <xdr:colOff>923925</xdr:colOff>
      <xdr:row>3</xdr:row>
      <xdr:rowOff>142875</xdr:rowOff>
    </xdr:to>
    <xdr:pic>
      <xdr:nvPicPr>
        <xdr:cNvPr id="3" name="Imagen 2">
          <a:extLst>
            <a:ext uri="{FF2B5EF4-FFF2-40B4-BE49-F238E27FC236}">
              <a16:creationId xmlns:a16="http://schemas.microsoft.com/office/drawing/2014/main" id="{DBA25900-E752-4B70-9104-B64EBFDF3E99}"/>
            </a:ext>
          </a:extLst>
        </xdr:cNvPr>
        <xdr:cNvPicPr>
          <a:picLocks noChangeAspect="1"/>
        </xdr:cNvPicPr>
      </xdr:nvPicPr>
      <xdr:blipFill rotWithShape="1">
        <a:blip xmlns:r="http://schemas.openxmlformats.org/officeDocument/2006/relationships" r:embed="rId1"/>
        <a:srcRect l="3509" t="35350" r="36147" b="38594"/>
        <a:stretch/>
      </xdr:blipFill>
      <xdr:spPr>
        <a:xfrm>
          <a:off x="7258050" y="114300"/>
          <a:ext cx="1609725" cy="752475"/>
        </a:xfrm>
        <a:prstGeom prst="rect">
          <a:avLst/>
        </a:prstGeom>
      </xdr:spPr>
    </xdr:pic>
    <xdr:clientData/>
  </xdr:twoCellAnchor>
  <xdr:twoCellAnchor>
    <xdr:from>
      <xdr:col>0</xdr:col>
      <xdr:colOff>0</xdr:colOff>
      <xdr:row>108</xdr:row>
      <xdr:rowOff>0</xdr:rowOff>
    </xdr:from>
    <xdr:to>
      <xdr:col>2</xdr:col>
      <xdr:colOff>561975</xdr:colOff>
      <xdr:row>112</xdr:row>
      <xdr:rowOff>152400</xdr:rowOff>
    </xdr:to>
    <xdr:sp macro="" textlink="">
      <xdr:nvSpPr>
        <xdr:cNvPr id="4" name="3 CuadroTexto">
          <a:extLst>
            <a:ext uri="{FF2B5EF4-FFF2-40B4-BE49-F238E27FC236}">
              <a16:creationId xmlns:a16="http://schemas.microsoft.com/office/drawing/2014/main" id="{058C6B85-3AEC-4769-AFF8-33616039A540}"/>
            </a:ext>
          </a:extLst>
        </xdr:cNvPr>
        <xdr:cNvSpPr txBox="1"/>
      </xdr:nvSpPr>
      <xdr:spPr>
        <a:xfrm>
          <a:off x="0" y="17554575"/>
          <a:ext cx="2038350" cy="876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495300</xdr:colOff>
      <xdr:row>107</xdr:row>
      <xdr:rowOff>161925</xdr:rowOff>
    </xdr:from>
    <xdr:to>
      <xdr:col>4</xdr:col>
      <xdr:colOff>1066800</xdr:colOff>
      <xdr:row>112</xdr:row>
      <xdr:rowOff>95249</xdr:rowOff>
    </xdr:to>
    <xdr:sp macro="" textlink="">
      <xdr:nvSpPr>
        <xdr:cNvPr id="5" name="4 CuadroTexto">
          <a:extLst>
            <a:ext uri="{FF2B5EF4-FFF2-40B4-BE49-F238E27FC236}">
              <a16:creationId xmlns:a16="http://schemas.microsoft.com/office/drawing/2014/main" id="{676DDA5E-3499-4F4F-AF86-C54C4ED586AF}"/>
            </a:ext>
          </a:extLst>
        </xdr:cNvPr>
        <xdr:cNvSpPr txBox="1"/>
      </xdr:nvSpPr>
      <xdr:spPr>
        <a:xfrm>
          <a:off x="1971675" y="17535525"/>
          <a:ext cx="1981200"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4</xdr:col>
      <xdr:colOff>1095376</xdr:colOff>
      <xdr:row>107</xdr:row>
      <xdr:rowOff>171450</xdr:rowOff>
    </xdr:from>
    <xdr:to>
      <xdr:col>6</xdr:col>
      <xdr:colOff>57151</xdr:colOff>
      <xdr:row>111</xdr:row>
      <xdr:rowOff>161925</xdr:rowOff>
    </xdr:to>
    <xdr:sp macro="" textlink="">
      <xdr:nvSpPr>
        <xdr:cNvPr id="6" name="5 CuadroTexto">
          <a:extLst>
            <a:ext uri="{FF2B5EF4-FFF2-40B4-BE49-F238E27FC236}">
              <a16:creationId xmlns:a16="http://schemas.microsoft.com/office/drawing/2014/main" id="{93A47645-BAF2-4963-9933-33EC7D4EF675}"/>
            </a:ext>
          </a:extLst>
        </xdr:cNvPr>
        <xdr:cNvSpPr txBox="1"/>
      </xdr:nvSpPr>
      <xdr:spPr>
        <a:xfrm>
          <a:off x="3981451" y="17545050"/>
          <a:ext cx="232410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333375</xdr:colOff>
      <xdr:row>107</xdr:row>
      <xdr:rowOff>114300</xdr:rowOff>
    </xdr:from>
    <xdr:to>
      <xdr:col>8</xdr:col>
      <xdr:colOff>647700</xdr:colOff>
      <xdr:row>111</xdr:row>
      <xdr:rowOff>169069</xdr:rowOff>
    </xdr:to>
    <xdr:sp macro="" textlink="">
      <xdr:nvSpPr>
        <xdr:cNvPr id="7" name="6 CuadroTexto">
          <a:extLst>
            <a:ext uri="{FF2B5EF4-FFF2-40B4-BE49-F238E27FC236}">
              <a16:creationId xmlns:a16="http://schemas.microsoft.com/office/drawing/2014/main" id="{9D803BEF-F6CD-48E6-83C0-543A0B5EA432}"/>
            </a:ext>
          </a:extLst>
        </xdr:cNvPr>
        <xdr:cNvSpPr txBox="1"/>
      </xdr:nvSpPr>
      <xdr:spPr>
        <a:xfrm>
          <a:off x="6581775" y="17487900"/>
          <a:ext cx="2009775"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742950</xdr:colOff>
      <xdr:row>21</xdr:row>
      <xdr:rowOff>180975</xdr:rowOff>
    </xdr:from>
    <xdr:to>
      <xdr:col>3</xdr:col>
      <xdr:colOff>590550</xdr:colOff>
      <xdr:row>26</xdr:row>
      <xdr:rowOff>114300</xdr:rowOff>
    </xdr:to>
    <xdr:sp macro="" textlink="">
      <xdr:nvSpPr>
        <xdr:cNvPr id="8" name="3 CuadroTexto">
          <a:extLst>
            <a:ext uri="{FF2B5EF4-FFF2-40B4-BE49-F238E27FC236}">
              <a16:creationId xmlns:a16="http://schemas.microsoft.com/office/drawing/2014/main" id="{00000000-0008-0000-0F00-000008000000}"/>
            </a:ext>
          </a:extLst>
        </xdr:cNvPr>
        <xdr:cNvSpPr txBox="1"/>
      </xdr:nvSpPr>
      <xdr:spPr>
        <a:xfrm>
          <a:off x="742950" y="4181475"/>
          <a:ext cx="213360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657225</xdr:colOff>
      <xdr:row>21</xdr:row>
      <xdr:rowOff>161925</xdr:rowOff>
    </xdr:from>
    <xdr:to>
      <xdr:col>5</xdr:col>
      <xdr:colOff>590550</xdr:colOff>
      <xdr:row>27</xdr:row>
      <xdr:rowOff>0</xdr:rowOff>
    </xdr:to>
    <xdr:sp macro="" textlink="">
      <xdr:nvSpPr>
        <xdr:cNvPr id="9" name="4 CuadroTexto">
          <a:extLst>
            <a:ext uri="{FF2B5EF4-FFF2-40B4-BE49-F238E27FC236}">
              <a16:creationId xmlns:a16="http://schemas.microsoft.com/office/drawing/2014/main" id="{00000000-0008-0000-0F00-000009000000}"/>
            </a:ext>
          </a:extLst>
        </xdr:cNvPr>
        <xdr:cNvSpPr txBox="1"/>
      </xdr:nvSpPr>
      <xdr:spPr>
        <a:xfrm>
          <a:off x="2943225" y="4162425"/>
          <a:ext cx="2257425"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algn="ctr"/>
          <a:endParaRPr lang="es-MX" sz="1100"/>
        </a:p>
      </xdr:txBody>
    </xdr:sp>
    <xdr:clientData/>
  </xdr:twoCellAnchor>
  <xdr:twoCellAnchor>
    <xdr:from>
      <xdr:col>5</xdr:col>
      <xdr:colOff>447675</xdr:colOff>
      <xdr:row>21</xdr:row>
      <xdr:rowOff>180975</xdr:rowOff>
    </xdr:from>
    <xdr:to>
      <xdr:col>8</xdr:col>
      <xdr:colOff>419100</xdr:colOff>
      <xdr:row>26</xdr:row>
      <xdr:rowOff>38100</xdr:rowOff>
    </xdr:to>
    <xdr:sp macro="" textlink="">
      <xdr:nvSpPr>
        <xdr:cNvPr id="11" name="5 CuadroTexto">
          <a:extLst>
            <a:ext uri="{FF2B5EF4-FFF2-40B4-BE49-F238E27FC236}">
              <a16:creationId xmlns:a16="http://schemas.microsoft.com/office/drawing/2014/main" id="{00000000-0008-0000-0F00-00000B000000}"/>
            </a:ext>
          </a:extLst>
        </xdr:cNvPr>
        <xdr:cNvSpPr txBox="1"/>
      </xdr:nvSpPr>
      <xdr:spPr>
        <a:xfrm>
          <a:off x="5057775" y="4181475"/>
          <a:ext cx="2257425"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8</xdr:col>
      <xdr:colOff>381000</xdr:colOff>
      <xdr:row>21</xdr:row>
      <xdr:rowOff>104775</xdr:rowOff>
    </xdr:from>
    <xdr:to>
      <xdr:col>10</xdr:col>
      <xdr:colOff>169066</xdr:colOff>
      <xdr:row>25</xdr:row>
      <xdr:rowOff>121444</xdr:rowOff>
    </xdr:to>
    <xdr:sp macro="" textlink="">
      <xdr:nvSpPr>
        <xdr:cNvPr id="12" name="6 CuadroTexto">
          <a:extLst>
            <a:ext uri="{FF2B5EF4-FFF2-40B4-BE49-F238E27FC236}">
              <a16:creationId xmlns:a16="http://schemas.microsoft.com/office/drawing/2014/main" id="{00000000-0008-0000-0F00-00000C000000}"/>
            </a:ext>
          </a:extLst>
        </xdr:cNvPr>
        <xdr:cNvSpPr txBox="1"/>
      </xdr:nvSpPr>
      <xdr:spPr>
        <a:xfrm>
          <a:off x="6515100" y="4105275"/>
          <a:ext cx="2245516"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0</xdr:col>
      <xdr:colOff>742950</xdr:colOff>
      <xdr:row>0</xdr:row>
      <xdr:rowOff>114300</xdr:rowOff>
    </xdr:from>
    <xdr:to>
      <xdr:col>3</xdr:col>
      <xdr:colOff>66675</xdr:colOff>
      <xdr:row>4</xdr:row>
      <xdr:rowOff>114300</xdr:rowOff>
    </xdr:to>
    <xdr:pic>
      <xdr:nvPicPr>
        <xdr:cNvPr id="13" name="Imagen 12">
          <a:extLst>
            <a:ext uri="{FF2B5EF4-FFF2-40B4-BE49-F238E27FC236}">
              <a16:creationId xmlns:a16="http://schemas.microsoft.com/office/drawing/2014/main" id="{CCB2F5F7-1A3C-4C38-BB88-E3B3D006EB0A}"/>
            </a:ext>
          </a:extLst>
        </xdr:cNvPr>
        <xdr:cNvPicPr>
          <a:picLocks noChangeAspect="1"/>
        </xdr:cNvPicPr>
      </xdr:nvPicPr>
      <xdr:blipFill rotWithShape="1">
        <a:blip xmlns:r="http://schemas.openxmlformats.org/officeDocument/2006/relationships" r:embed="rId1"/>
        <a:srcRect l="3509" t="35350" r="36147" b="38594"/>
        <a:stretch/>
      </xdr:blipFill>
      <xdr:spPr>
        <a:xfrm>
          <a:off x="742950" y="114300"/>
          <a:ext cx="1609725" cy="752475"/>
        </a:xfrm>
        <a:prstGeom prst="rect">
          <a:avLst/>
        </a:prstGeom>
      </xdr:spPr>
    </xdr:pic>
    <xdr:clientData/>
  </xdr:twoCellAnchor>
  <xdr:twoCellAnchor editAs="oneCell">
    <xdr:from>
      <xdr:col>8</xdr:col>
      <xdr:colOff>200026</xdr:colOff>
      <xdr:row>0</xdr:row>
      <xdr:rowOff>171450</xdr:rowOff>
    </xdr:from>
    <xdr:to>
      <xdr:col>9</xdr:col>
      <xdr:colOff>1019176</xdr:colOff>
      <xdr:row>4</xdr:row>
      <xdr:rowOff>171450</xdr:rowOff>
    </xdr:to>
    <xdr:pic>
      <xdr:nvPicPr>
        <xdr:cNvPr id="14" name="Imagen 13">
          <a:extLst>
            <a:ext uri="{FF2B5EF4-FFF2-40B4-BE49-F238E27FC236}">
              <a16:creationId xmlns:a16="http://schemas.microsoft.com/office/drawing/2014/main" id="{43FF454E-EF84-404C-84F5-A94CA61C466B}"/>
            </a:ext>
          </a:extLst>
        </xdr:cNvPr>
        <xdr:cNvPicPr>
          <a:picLocks noChangeAspect="1"/>
        </xdr:cNvPicPr>
      </xdr:nvPicPr>
      <xdr:blipFill rotWithShape="1">
        <a:blip xmlns:r="http://schemas.openxmlformats.org/officeDocument/2006/relationships" r:embed="rId1"/>
        <a:srcRect l="3509" t="35350" r="36147" b="38594"/>
        <a:stretch/>
      </xdr:blipFill>
      <xdr:spPr>
        <a:xfrm>
          <a:off x="7096126" y="171450"/>
          <a:ext cx="1714500" cy="752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18</xdr:row>
      <xdr:rowOff>0</xdr:rowOff>
    </xdr:from>
    <xdr:to>
      <xdr:col>1</xdr:col>
      <xdr:colOff>66675</xdr:colOff>
      <xdr:row>22</xdr:row>
      <xdr:rowOff>123825</xdr:rowOff>
    </xdr:to>
    <xdr:sp macro="" textlink="">
      <xdr:nvSpPr>
        <xdr:cNvPr id="6" name="3 CuadroTexto">
          <a:extLst>
            <a:ext uri="{FF2B5EF4-FFF2-40B4-BE49-F238E27FC236}">
              <a16:creationId xmlns:a16="http://schemas.microsoft.com/office/drawing/2014/main" id="{00000000-0008-0000-1000-000006000000}"/>
            </a:ext>
          </a:extLst>
        </xdr:cNvPr>
        <xdr:cNvSpPr txBox="1"/>
      </xdr:nvSpPr>
      <xdr:spPr>
        <a:xfrm>
          <a:off x="0" y="3228975"/>
          <a:ext cx="2028825"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a:effectLst/>
          </a:endParaRPr>
        </a:p>
        <a:p>
          <a:pPr algn="ctr"/>
          <a:endParaRPr lang="es-MX" sz="1100"/>
        </a:p>
      </xdr:txBody>
    </xdr:sp>
    <xdr:clientData/>
  </xdr:twoCellAnchor>
  <xdr:twoCellAnchor>
    <xdr:from>
      <xdr:col>1</xdr:col>
      <xdr:colOff>0</xdr:colOff>
      <xdr:row>18</xdr:row>
      <xdr:rowOff>0</xdr:rowOff>
    </xdr:from>
    <xdr:to>
      <xdr:col>1</xdr:col>
      <xdr:colOff>1905000</xdr:colOff>
      <xdr:row>23</xdr:row>
      <xdr:rowOff>52387</xdr:rowOff>
    </xdr:to>
    <xdr:sp macro="" textlink="">
      <xdr:nvSpPr>
        <xdr:cNvPr id="7" name="4 CuadroTexto">
          <a:extLst>
            <a:ext uri="{FF2B5EF4-FFF2-40B4-BE49-F238E27FC236}">
              <a16:creationId xmlns:a16="http://schemas.microsoft.com/office/drawing/2014/main" id="{00000000-0008-0000-1000-000007000000}"/>
            </a:ext>
          </a:extLst>
        </xdr:cNvPr>
        <xdr:cNvSpPr txBox="1"/>
      </xdr:nvSpPr>
      <xdr:spPr>
        <a:xfrm>
          <a:off x="1962150" y="3800475"/>
          <a:ext cx="1905000"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19050</xdr:colOff>
      <xdr:row>18</xdr:row>
      <xdr:rowOff>38100</xdr:rowOff>
    </xdr:from>
    <xdr:to>
      <xdr:col>2</xdr:col>
      <xdr:colOff>1828799</xdr:colOff>
      <xdr:row>22</xdr:row>
      <xdr:rowOff>123825</xdr:rowOff>
    </xdr:to>
    <xdr:sp macro="" textlink="">
      <xdr:nvSpPr>
        <xdr:cNvPr id="10" name="5 CuadroTexto">
          <a:extLst>
            <a:ext uri="{FF2B5EF4-FFF2-40B4-BE49-F238E27FC236}">
              <a16:creationId xmlns:a16="http://schemas.microsoft.com/office/drawing/2014/main" id="{00000000-0008-0000-1000-00000A000000}"/>
            </a:ext>
          </a:extLst>
        </xdr:cNvPr>
        <xdr:cNvSpPr txBox="1"/>
      </xdr:nvSpPr>
      <xdr:spPr>
        <a:xfrm>
          <a:off x="3943350" y="4029075"/>
          <a:ext cx="1809749"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3</xdr:col>
      <xdr:colOff>0</xdr:colOff>
      <xdr:row>18</xdr:row>
      <xdr:rowOff>0</xdr:rowOff>
    </xdr:from>
    <xdr:to>
      <xdr:col>4</xdr:col>
      <xdr:colOff>207166</xdr:colOff>
      <xdr:row>22</xdr:row>
      <xdr:rowOff>16669</xdr:rowOff>
    </xdr:to>
    <xdr:sp macro="" textlink="">
      <xdr:nvSpPr>
        <xdr:cNvPr id="11" name="6 CuadroTexto">
          <a:extLst>
            <a:ext uri="{FF2B5EF4-FFF2-40B4-BE49-F238E27FC236}">
              <a16:creationId xmlns:a16="http://schemas.microsoft.com/office/drawing/2014/main" id="{00000000-0008-0000-1000-00000B000000}"/>
            </a:ext>
          </a:extLst>
        </xdr:cNvPr>
        <xdr:cNvSpPr txBox="1"/>
      </xdr:nvSpPr>
      <xdr:spPr>
        <a:xfrm>
          <a:off x="5953125" y="3800475"/>
          <a:ext cx="2245516"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twoCellAnchor editAs="oneCell">
    <xdr:from>
      <xdr:col>0</xdr:col>
      <xdr:colOff>95250</xdr:colOff>
      <xdr:row>0</xdr:row>
      <xdr:rowOff>57150</xdr:rowOff>
    </xdr:from>
    <xdr:to>
      <xdr:col>0</xdr:col>
      <xdr:colOff>1809750</xdr:colOff>
      <xdr:row>4</xdr:row>
      <xdr:rowOff>57150</xdr:rowOff>
    </xdr:to>
    <xdr:pic>
      <xdr:nvPicPr>
        <xdr:cNvPr id="9" name="Imagen 8">
          <a:extLst>
            <a:ext uri="{FF2B5EF4-FFF2-40B4-BE49-F238E27FC236}">
              <a16:creationId xmlns:a16="http://schemas.microsoft.com/office/drawing/2014/main" id="{3FE97800-A2D7-47C1-8CE2-219BB55F625A}"/>
            </a:ext>
          </a:extLst>
        </xdr:cNvPr>
        <xdr:cNvPicPr>
          <a:picLocks noChangeAspect="1"/>
        </xdr:cNvPicPr>
      </xdr:nvPicPr>
      <xdr:blipFill rotWithShape="1">
        <a:blip xmlns:r="http://schemas.openxmlformats.org/officeDocument/2006/relationships" r:embed="rId1"/>
        <a:srcRect l="3509" t="35350" r="36147" b="38594"/>
        <a:stretch/>
      </xdr:blipFill>
      <xdr:spPr>
        <a:xfrm>
          <a:off x="95250" y="57150"/>
          <a:ext cx="1714500" cy="752475"/>
        </a:xfrm>
        <a:prstGeom prst="rect">
          <a:avLst/>
        </a:prstGeom>
      </xdr:spPr>
    </xdr:pic>
    <xdr:clientData/>
  </xdr:twoCellAnchor>
  <xdr:twoCellAnchor editAs="oneCell">
    <xdr:from>
      <xdr:col>3</xdr:col>
      <xdr:colOff>323850</xdr:colOff>
      <xdr:row>0</xdr:row>
      <xdr:rowOff>76200</xdr:rowOff>
    </xdr:from>
    <xdr:to>
      <xdr:col>4</xdr:col>
      <xdr:colOff>0</xdr:colOff>
      <xdr:row>4</xdr:row>
      <xdr:rowOff>76200</xdr:rowOff>
    </xdr:to>
    <xdr:pic>
      <xdr:nvPicPr>
        <xdr:cNvPr id="12" name="Imagen 11">
          <a:extLst>
            <a:ext uri="{FF2B5EF4-FFF2-40B4-BE49-F238E27FC236}">
              <a16:creationId xmlns:a16="http://schemas.microsoft.com/office/drawing/2014/main" id="{90E16245-0F4C-4C4D-8C8A-6ECA5748AF87}"/>
            </a:ext>
          </a:extLst>
        </xdr:cNvPr>
        <xdr:cNvPicPr>
          <a:picLocks noChangeAspect="1"/>
        </xdr:cNvPicPr>
      </xdr:nvPicPr>
      <xdr:blipFill rotWithShape="1">
        <a:blip xmlns:r="http://schemas.openxmlformats.org/officeDocument/2006/relationships" r:embed="rId1"/>
        <a:srcRect l="3509" t="35350" r="36147" b="38594"/>
        <a:stretch/>
      </xdr:blipFill>
      <xdr:spPr>
        <a:xfrm>
          <a:off x="6276975" y="76200"/>
          <a:ext cx="171450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60</xdr:row>
      <xdr:rowOff>0</xdr:rowOff>
    </xdr:from>
    <xdr:to>
      <xdr:col>1</xdr:col>
      <xdr:colOff>2390775</xdr:colOff>
      <xdr:row>67</xdr:row>
      <xdr:rowOff>42861</xdr:rowOff>
    </xdr:to>
    <xdr:sp macro="" textlink="">
      <xdr:nvSpPr>
        <xdr:cNvPr id="6" name="3 CuadroTexto">
          <a:extLst>
            <a:ext uri="{FF2B5EF4-FFF2-40B4-BE49-F238E27FC236}">
              <a16:creationId xmlns:a16="http://schemas.microsoft.com/office/drawing/2014/main" id="{00000000-0008-0000-0100-000006000000}"/>
            </a:ext>
          </a:extLst>
        </xdr:cNvPr>
        <xdr:cNvSpPr txBox="1"/>
      </xdr:nvSpPr>
      <xdr:spPr>
        <a:xfrm>
          <a:off x="295275" y="9429750"/>
          <a:ext cx="2390775" cy="120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algn="ctr"/>
          <a:r>
            <a:rPr lang="es-MX" sz="1100"/>
            <a:t>C.Alejandro Moya Garza</a:t>
          </a:r>
        </a:p>
      </xdr:txBody>
    </xdr:sp>
    <xdr:clientData/>
  </xdr:twoCellAnchor>
  <xdr:twoCellAnchor>
    <xdr:from>
      <xdr:col>1</xdr:col>
      <xdr:colOff>2752726</xdr:colOff>
      <xdr:row>59</xdr:row>
      <xdr:rowOff>142875</xdr:rowOff>
    </xdr:from>
    <xdr:to>
      <xdr:col>3</xdr:col>
      <xdr:colOff>561975</xdr:colOff>
      <xdr:row>64</xdr:row>
      <xdr:rowOff>128587</xdr:rowOff>
    </xdr:to>
    <xdr:sp macro="" textlink="">
      <xdr:nvSpPr>
        <xdr:cNvPr id="7" name="4 CuadroTexto">
          <a:extLst>
            <a:ext uri="{FF2B5EF4-FFF2-40B4-BE49-F238E27FC236}">
              <a16:creationId xmlns:a16="http://schemas.microsoft.com/office/drawing/2014/main" id="{00000000-0008-0000-0100-000007000000}"/>
            </a:ext>
          </a:extLst>
        </xdr:cNvPr>
        <xdr:cNvSpPr txBox="1"/>
      </xdr:nvSpPr>
      <xdr:spPr>
        <a:xfrm>
          <a:off x="3048001" y="9410700"/>
          <a:ext cx="2409824"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algn="ctr"/>
          <a:r>
            <a:rPr lang="es-MX" sz="1100"/>
            <a:t>C.</a:t>
          </a:r>
          <a:r>
            <a:rPr lang="es-MX" sz="1100" baseline="0"/>
            <a:t> Edi Valentin Leal De Leon</a:t>
          </a:r>
          <a:endParaRPr lang="es-MX" sz="1100"/>
        </a:p>
      </xdr:txBody>
    </xdr:sp>
    <xdr:clientData/>
  </xdr:twoCellAnchor>
  <xdr:twoCellAnchor>
    <xdr:from>
      <xdr:col>6</xdr:col>
      <xdr:colOff>0</xdr:colOff>
      <xdr:row>59</xdr:row>
      <xdr:rowOff>123825</xdr:rowOff>
    </xdr:from>
    <xdr:to>
      <xdr:col>6</xdr:col>
      <xdr:colOff>2305050</xdr:colOff>
      <xdr:row>67</xdr:row>
      <xdr:rowOff>19050</xdr:rowOff>
    </xdr:to>
    <xdr:sp macro="" textlink="">
      <xdr:nvSpPr>
        <xdr:cNvPr id="8" name="5 CuadroTexto">
          <a:extLst>
            <a:ext uri="{FF2B5EF4-FFF2-40B4-BE49-F238E27FC236}">
              <a16:creationId xmlns:a16="http://schemas.microsoft.com/office/drawing/2014/main" id="{00000000-0008-0000-0100-000008000000}"/>
            </a:ext>
          </a:extLst>
        </xdr:cNvPr>
        <xdr:cNvSpPr txBox="1"/>
      </xdr:nvSpPr>
      <xdr:spPr>
        <a:xfrm>
          <a:off x="6276975" y="9391650"/>
          <a:ext cx="230505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Ubaldina Polanco Resendez</a:t>
          </a:r>
          <a:endParaRPr lang="es-MX" sz="900">
            <a:latin typeface="Arial" pitchFamily="34" charset="0"/>
            <a:cs typeface="Arial" pitchFamily="34" charset="0"/>
          </a:endParaRPr>
        </a:p>
      </xdr:txBody>
    </xdr:sp>
    <xdr:clientData/>
  </xdr:twoCellAnchor>
  <xdr:twoCellAnchor>
    <xdr:from>
      <xdr:col>6</xdr:col>
      <xdr:colOff>2895600</xdr:colOff>
      <xdr:row>59</xdr:row>
      <xdr:rowOff>104775</xdr:rowOff>
    </xdr:from>
    <xdr:to>
      <xdr:col>8</xdr:col>
      <xdr:colOff>828675</xdr:colOff>
      <xdr:row>65</xdr:row>
      <xdr:rowOff>114300</xdr:rowOff>
    </xdr:to>
    <xdr:sp macro="" textlink="">
      <xdr:nvSpPr>
        <xdr:cNvPr id="11" name="6 CuadroTexto">
          <a:extLst>
            <a:ext uri="{FF2B5EF4-FFF2-40B4-BE49-F238E27FC236}">
              <a16:creationId xmlns:a16="http://schemas.microsoft.com/office/drawing/2014/main" id="{00000000-0008-0000-0100-00000B000000}"/>
            </a:ext>
          </a:extLst>
        </xdr:cNvPr>
        <xdr:cNvSpPr txBox="1"/>
      </xdr:nvSpPr>
      <xdr:spPr>
        <a:xfrm>
          <a:off x="9172575" y="9372600"/>
          <a:ext cx="231457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a:t>
          </a:r>
        </a:p>
        <a:p>
          <a:pPr algn="ctr"/>
          <a:r>
            <a:rPr lang="es-MX" sz="1100"/>
            <a:t>C.</a:t>
          </a:r>
          <a:r>
            <a:rPr lang="es-MX" sz="1100" baseline="0"/>
            <a:t> Reymundo Cavazos De Leon </a:t>
          </a:r>
          <a:endParaRPr lang="es-MX" sz="1100"/>
        </a:p>
      </xdr:txBody>
    </xdr:sp>
    <xdr:clientData/>
  </xdr:twoCellAnchor>
  <xdr:twoCellAnchor>
    <xdr:from>
      <xdr:col>1</xdr:col>
      <xdr:colOff>0</xdr:colOff>
      <xdr:row>60</xdr:row>
      <xdr:rowOff>0</xdr:rowOff>
    </xdr:from>
    <xdr:to>
      <xdr:col>1</xdr:col>
      <xdr:colOff>2390775</xdr:colOff>
      <xdr:row>67</xdr:row>
      <xdr:rowOff>42861</xdr:rowOff>
    </xdr:to>
    <xdr:sp macro="" textlink="">
      <xdr:nvSpPr>
        <xdr:cNvPr id="16" name="3 CuadroTexto">
          <a:extLst>
            <a:ext uri="{FF2B5EF4-FFF2-40B4-BE49-F238E27FC236}">
              <a16:creationId xmlns:a16="http://schemas.microsoft.com/office/drawing/2014/main" id="{00000000-0008-0000-0100-000010000000}"/>
            </a:ext>
          </a:extLst>
        </xdr:cNvPr>
        <xdr:cNvSpPr txBox="1"/>
      </xdr:nvSpPr>
      <xdr:spPr>
        <a:xfrm>
          <a:off x="295275" y="9429750"/>
          <a:ext cx="2390775" cy="120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algn="ctr"/>
          <a:r>
            <a:rPr lang="es-MX" sz="1100"/>
            <a:t>C. </a:t>
          </a:r>
          <a:r>
            <a:rPr lang="es-MX" sz="1100">
              <a:solidFill>
                <a:schemeClr val="dk1"/>
              </a:solidFill>
              <a:effectLst/>
              <a:latin typeface="+mn-lt"/>
              <a:ea typeface="+mn-ea"/>
              <a:cs typeface="+mn-cs"/>
            </a:rPr>
            <a:t>Jorge Eleazar Galván García</a:t>
          </a:r>
          <a:endParaRPr lang="es-MX" sz="1100"/>
        </a:p>
      </xdr:txBody>
    </xdr:sp>
    <xdr:clientData/>
  </xdr:twoCellAnchor>
  <xdr:twoCellAnchor>
    <xdr:from>
      <xdr:col>1</xdr:col>
      <xdr:colOff>2752726</xdr:colOff>
      <xdr:row>59</xdr:row>
      <xdr:rowOff>142875</xdr:rowOff>
    </xdr:from>
    <xdr:to>
      <xdr:col>3</xdr:col>
      <xdr:colOff>561975</xdr:colOff>
      <xdr:row>64</xdr:row>
      <xdr:rowOff>128587</xdr:rowOff>
    </xdr:to>
    <xdr:sp macro="" textlink="">
      <xdr:nvSpPr>
        <xdr:cNvPr id="17" name="4 CuadroTexto">
          <a:extLst>
            <a:ext uri="{FF2B5EF4-FFF2-40B4-BE49-F238E27FC236}">
              <a16:creationId xmlns:a16="http://schemas.microsoft.com/office/drawing/2014/main" id="{00000000-0008-0000-0100-000011000000}"/>
            </a:ext>
          </a:extLst>
        </xdr:cNvPr>
        <xdr:cNvSpPr txBox="1"/>
      </xdr:nvSpPr>
      <xdr:spPr>
        <a:xfrm>
          <a:off x="3048001" y="9410700"/>
          <a:ext cx="2409824"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t>C.</a:t>
          </a:r>
          <a:r>
            <a:rPr lang="es-MX" sz="1100" baseline="0"/>
            <a:t> </a:t>
          </a:r>
          <a:r>
            <a:rPr lang="es-MX" sz="1100">
              <a:solidFill>
                <a:schemeClr val="dk1"/>
              </a:solidFill>
              <a:effectLst/>
              <a:latin typeface="+mn-lt"/>
              <a:ea typeface="+mn-ea"/>
              <a:cs typeface="+mn-cs"/>
            </a:rPr>
            <a:t>Dr. Rosalino Larraga Guillen</a:t>
          </a:r>
        </a:p>
        <a:p>
          <a:pPr algn="ctr"/>
          <a:endParaRPr lang="es-MX" sz="1100"/>
        </a:p>
      </xdr:txBody>
    </xdr:sp>
    <xdr:clientData/>
  </xdr:twoCellAnchor>
  <xdr:twoCellAnchor>
    <xdr:from>
      <xdr:col>6</xdr:col>
      <xdr:colOff>0</xdr:colOff>
      <xdr:row>59</xdr:row>
      <xdr:rowOff>123825</xdr:rowOff>
    </xdr:from>
    <xdr:to>
      <xdr:col>6</xdr:col>
      <xdr:colOff>2305050</xdr:colOff>
      <xdr:row>67</xdr:row>
      <xdr:rowOff>19050</xdr:rowOff>
    </xdr:to>
    <xdr:sp macro="" textlink="">
      <xdr:nvSpPr>
        <xdr:cNvPr id="18" name="5 CuadroTexto">
          <a:extLst>
            <a:ext uri="{FF2B5EF4-FFF2-40B4-BE49-F238E27FC236}">
              <a16:creationId xmlns:a16="http://schemas.microsoft.com/office/drawing/2014/main" id="{00000000-0008-0000-0100-000012000000}"/>
            </a:ext>
          </a:extLst>
        </xdr:cNvPr>
        <xdr:cNvSpPr txBox="1"/>
      </xdr:nvSpPr>
      <xdr:spPr>
        <a:xfrm>
          <a:off x="6276975" y="9391650"/>
          <a:ext cx="230505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a:t>
          </a:r>
          <a:r>
            <a:rPr lang="es-MX" sz="1100">
              <a:solidFill>
                <a:schemeClr val="dk1"/>
              </a:solidFill>
              <a:effectLst/>
              <a:latin typeface="+mn-lt"/>
              <a:ea typeface="+mn-ea"/>
              <a:cs typeface="+mn-cs"/>
            </a:rPr>
            <a:t>Elsa Aracely Polanco Ramírez</a:t>
          </a:r>
          <a:endParaRPr lang="es-MX" sz="900">
            <a:latin typeface="Arial" pitchFamily="34" charset="0"/>
            <a:cs typeface="Arial" pitchFamily="34" charset="0"/>
          </a:endParaRPr>
        </a:p>
      </xdr:txBody>
    </xdr:sp>
    <xdr:clientData/>
  </xdr:twoCellAnchor>
  <xdr:twoCellAnchor>
    <xdr:from>
      <xdr:col>6</xdr:col>
      <xdr:colOff>2895600</xdr:colOff>
      <xdr:row>59</xdr:row>
      <xdr:rowOff>104775</xdr:rowOff>
    </xdr:from>
    <xdr:to>
      <xdr:col>8</xdr:col>
      <xdr:colOff>828675</xdr:colOff>
      <xdr:row>65</xdr:row>
      <xdr:rowOff>114300</xdr:rowOff>
    </xdr:to>
    <xdr:sp macro="" textlink="">
      <xdr:nvSpPr>
        <xdr:cNvPr id="19" name="6 CuadroTexto">
          <a:extLst>
            <a:ext uri="{FF2B5EF4-FFF2-40B4-BE49-F238E27FC236}">
              <a16:creationId xmlns:a16="http://schemas.microsoft.com/office/drawing/2014/main" id="{00000000-0008-0000-0100-000013000000}"/>
            </a:ext>
          </a:extLst>
        </xdr:cNvPr>
        <xdr:cNvSpPr txBox="1"/>
      </xdr:nvSpPr>
      <xdr:spPr>
        <a:xfrm>
          <a:off x="9172575" y="9372600"/>
          <a:ext cx="231457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a:t>
          </a:r>
        </a:p>
        <a:p>
          <a:pPr algn="ctr"/>
          <a:r>
            <a:rPr lang="es-MX" sz="1100"/>
            <a:t>C.</a:t>
          </a:r>
          <a:r>
            <a:rPr lang="es-MX" sz="1100" baseline="0"/>
            <a:t> </a:t>
          </a:r>
          <a:r>
            <a:rPr lang="es-MX" sz="1100">
              <a:solidFill>
                <a:schemeClr val="dk1"/>
              </a:solidFill>
              <a:effectLst/>
              <a:latin typeface="+mn-lt"/>
              <a:ea typeface="+mn-ea"/>
              <a:cs typeface="+mn-cs"/>
            </a:rPr>
            <a:t> Juan José Dávila González</a:t>
          </a:r>
          <a:r>
            <a:rPr lang="es-MX" sz="1100" baseline="0"/>
            <a:t> </a:t>
          </a:r>
          <a:endParaRPr lang="es-MX" sz="1100"/>
        </a:p>
      </xdr:txBody>
    </xdr:sp>
    <xdr:clientData/>
  </xdr:twoCellAnchor>
  <xdr:twoCellAnchor>
    <xdr:from>
      <xdr:col>1</xdr:col>
      <xdr:colOff>0</xdr:colOff>
      <xdr:row>60</xdr:row>
      <xdr:rowOff>0</xdr:rowOff>
    </xdr:from>
    <xdr:to>
      <xdr:col>1</xdr:col>
      <xdr:colOff>2390775</xdr:colOff>
      <xdr:row>67</xdr:row>
      <xdr:rowOff>42861</xdr:rowOff>
    </xdr:to>
    <xdr:sp macro="" textlink="">
      <xdr:nvSpPr>
        <xdr:cNvPr id="12" name="3 CuadroTexto">
          <a:extLst>
            <a:ext uri="{FF2B5EF4-FFF2-40B4-BE49-F238E27FC236}">
              <a16:creationId xmlns:a16="http://schemas.microsoft.com/office/drawing/2014/main" id="{00000000-0008-0000-0100-00000C000000}"/>
            </a:ext>
          </a:extLst>
        </xdr:cNvPr>
        <xdr:cNvSpPr txBox="1"/>
      </xdr:nvSpPr>
      <xdr:spPr>
        <a:xfrm>
          <a:off x="295275" y="9429750"/>
          <a:ext cx="2390775" cy="120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algn="ctr"/>
          <a:r>
            <a:rPr lang="es-MX" sz="1100"/>
            <a:t>C.Alejandro Moya Garza</a:t>
          </a:r>
        </a:p>
      </xdr:txBody>
    </xdr:sp>
    <xdr:clientData/>
  </xdr:twoCellAnchor>
  <xdr:twoCellAnchor>
    <xdr:from>
      <xdr:col>1</xdr:col>
      <xdr:colOff>2752726</xdr:colOff>
      <xdr:row>59</xdr:row>
      <xdr:rowOff>142875</xdr:rowOff>
    </xdr:from>
    <xdr:to>
      <xdr:col>3</xdr:col>
      <xdr:colOff>561975</xdr:colOff>
      <xdr:row>64</xdr:row>
      <xdr:rowOff>128587</xdr:rowOff>
    </xdr:to>
    <xdr:sp macro="" textlink="">
      <xdr:nvSpPr>
        <xdr:cNvPr id="13" name="4 CuadroTexto">
          <a:extLst>
            <a:ext uri="{FF2B5EF4-FFF2-40B4-BE49-F238E27FC236}">
              <a16:creationId xmlns:a16="http://schemas.microsoft.com/office/drawing/2014/main" id="{00000000-0008-0000-0100-00000D000000}"/>
            </a:ext>
          </a:extLst>
        </xdr:cNvPr>
        <xdr:cNvSpPr txBox="1"/>
      </xdr:nvSpPr>
      <xdr:spPr>
        <a:xfrm>
          <a:off x="3048001" y="9410700"/>
          <a:ext cx="2409824"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algn="ctr"/>
          <a:r>
            <a:rPr lang="es-MX" sz="1100"/>
            <a:t>C.</a:t>
          </a:r>
          <a:r>
            <a:rPr lang="es-MX" sz="1100" baseline="0"/>
            <a:t> Edi Valentin Leal De Leon</a:t>
          </a:r>
          <a:endParaRPr lang="es-MX" sz="1100"/>
        </a:p>
      </xdr:txBody>
    </xdr:sp>
    <xdr:clientData/>
  </xdr:twoCellAnchor>
  <xdr:twoCellAnchor>
    <xdr:from>
      <xdr:col>6</xdr:col>
      <xdr:colOff>0</xdr:colOff>
      <xdr:row>59</xdr:row>
      <xdr:rowOff>123825</xdr:rowOff>
    </xdr:from>
    <xdr:to>
      <xdr:col>6</xdr:col>
      <xdr:colOff>2305050</xdr:colOff>
      <xdr:row>67</xdr:row>
      <xdr:rowOff>19050</xdr:rowOff>
    </xdr:to>
    <xdr:sp macro="" textlink="">
      <xdr:nvSpPr>
        <xdr:cNvPr id="14" name="5 CuadroTexto">
          <a:extLst>
            <a:ext uri="{FF2B5EF4-FFF2-40B4-BE49-F238E27FC236}">
              <a16:creationId xmlns:a16="http://schemas.microsoft.com/office/drawing/2014/main" id="{00000000-0008-0000-0100-00000E000000}"/>
            </a:ext>
          </a:extLst>
        </xdr:cNvPr>
        <xdr:cNvSpPr txBox="1"/>
      </xdr:nvSpPr>
      <xdr:spPr>
        <a:xfrm>
          <a:off x="6276975" y="9391650"/>
          <a:ext cx="230505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Ubaldina Polanco Resendez</a:t>
          </a:r>
          <a:endParaRPr lang="es-MX" sz="900">
            <a:latin typeface="Arial" pitchFamily="34" charset="0"/>
            <a:cs typeface="Arial" pitchFamily="34" charset="0"/>
          </a:endParaRPr>
        </a:p>
      </xdr:txBody>
    </xdr:sp>
    <xdr:clientData/>
  </xdr:twoCellAnchor>
  <xdr:twoCellAnchor>
    <xdr:from>
      <xdr:col>6</xdr:col>
      <xdr:colOff>2895600</xdr:colOff>
      <xdr:row>59</xdr:row>
      <xdr:rowOff>104775</xdr:rowOff>
    </xdr:from>
    <xdr:to>
      <xdr:col>8</xdr:col>
      <xdr:colOff>828675</xdr:colOff>
      <xdr:row>65</xdr:row>
      <xdr:rowOff>114300</xdr:rowOff>
    </xdr:to>
    <xdr:sp macro="" textlink="">
      <xdr:nvSpPr>
        <xdr:cNvPr id="15" name="6 CuadroTexto">
          <a:extLst>
            <a:ext uri="{FF2B5EF4-FFF2-40B4-BE49-F238E27FC236}">
              <a16:creationId xmlns:a16="http://schemas.microsoft.com/office/drawing/2014/main" id="{00000000-0008-0000-0100-00000F000000}"/>
            </a:ext>
          </a:extLst>
        </xdr:cNvPr>
        <xdr:cNvSpPr txBox="1"/>
      </xdr:nvSpPr>
      <xdr:spPr>
        <a:xfrm>
          <a:off x="9172575" y="9372600"/>
          <a:ext cx="231457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a:t>
          </a:r>
        </a:p>
        <a:p>
          <a:pPr algn="ctr"/>
          <a:r>
            <a:rPr lang="es-MX" sz="1100"/>
            <a:t>C.</a:t>
          </a:r>
          <a:r>
            <a:rPr lang="es-MX" sz="1100" baseline="0"/>
            <a:t> Reymundo Cavazos De Leon </a:t>
          </a:r>
          <a:endParaRPr lang="es-MX" sz="1100"/>
        </a:p>
      </xdr:txBody>
    </xdr:sp>
    <xdr:clientData/>
  </xdr:twoCellAnchor>
  <xdr:twoCellAnchor>
    <xdr:from>
      <xdr:col>1</xdr:col>
      <xdr:colOff>0</xdr:colOff>
      <xdr:row>60</xdr:row>
      <xdr:rowOff>0</xdr:rowOff>
    </xdr:from>
    <xdr:to>
      <xdr:col>1</xdr:col>
      <xdr:colOff>2390775</xdr:colOff>
      <xdr:row>67</xdr:row>
      <xdr:rowOff>42861</xdr:rowOff>
    </xdr:to>
    <xdr:sp macro="" textlink="">
      <xdr:nvSpPr>
        <xdr:cNvPr id="20" name="3 CuadroTexto">
          <a:extLst>
            <a:ext uri="{FF2B5EF4-FFF2-40B4-BE49-F238E27FC236}">
              <a16:creationId xmlns:a16="http://schemas.microsoft.com/office/drawing/2014/main" id="{00000000-0008-0000-0100-000014000000}"/>
            </a:ext>
          </a:extLst>
        </xdr:cNvPr>
        <xdr:cNvSpPr txBox="1"/>
      </xdr:nvSpPr>
      <xdr:spPr>
        <a:xfrm>
          <a:off x="295275" y="9429750"/>
          <a:ext cx="2390775" cy="120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p>
        <a:p>
          <a:pPr algn="ctr"/>
          <a:endParaRPr lang="es-MX" sz="1100"/>
        </a:p>
      </xdr:txBody>
    </xdr:sp>
    <xdr:clientData/>
  </xdr:twoCellAnchor>
  <xdr:twoCellAnchor>
    <xdr:from>
      <xdr:col>1</xdr:col>
      <xdr:colOff>2752726</xdr:colOff>
      <xdr:row>59</xdr:row>
      <xdr:rowOff>142875</xdr:rowOff>
    </xdr:from>
    <xdr:to>
      <xdr:col>3</xdr:col>
      <xdr:colOff>561975</xdr:colOff>
      <xdr:row>64</xdr:row>
      <xdr:rowOff>128587</xdr:rowOff>
    </xdr:to>
    <xdr:sp macro="" textlink="">
      <xdr:nvSpPr>
        <xdr:cNvPr id="21" name="4 CuadroTexto">
          <a:extLst>
            <a:ext uri="{FF2B5EF4-FFF2-40B4-BE49-F238E27FC236}">
              <a16:creationId xmlns:a16="http://schemas.microsoft.com/office/drawing/2014/main" id="{00000000-0008-0000-0100-000015000000}"/>
            </a:ext>
          </a:extLst>
        </xdr:cNvPr>
        <xdr:cNvSpPr txBox="1"/>
      </xdr:nvSpPr>
      <xdr:spPr>
        <a:xfrm>
          <a:off x="3048001" y="9410700"/>
          <a:ext cx="2409824"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t>C.</a:t>
          </a:r>
          <a:r>
            <a:rPr lang="es-MX" sz="1100" baseline="0"/>
            <a:t> </a:t>
          </a:r>
          <a:r>
            <a:rPr lang="es-MX" sz="1100">
              <a:solidFill>
                <a:schemeClr val="dk1"/>
              </a:solidFill>
              <a:effectLst/>
              <a:latin typeface="+mn-lt"/>
              <a:ea typeface="+mn-ea"/>
              <a:cs typeface="+mn-cs"/>
            </a:rPr>
            <a:t>Juan José Dávila González</a:t>
          </a:r>
        </a:p>
        <a:p>
          <a:pPr algn="ctr"/>
          <a:endParaRPr lang="es-MX" sz="1100"/>
        </a:p>
      </xdr:txBody>
    </xdr:sp>
    <xdr:clientData/>
  </xdr:twoCellAnchor>
  <xdr:twoCellAnchor>
    <xdr:from>
      <xdr:col>6</xdr:col>
      <xdr:colOff>0</xdr:colOff>
      <xdr:row>59</xdr:row>
      <xdr:rowOff>123825</xdr:rowOff>
    </xdr:from>
    <xdr:to>
      <xdr:col>6</xdr:col>
      <xdr:colOff>2305050</xdr:colOff>
      <xdr:row>67</xdr:row>
      <xdr:rowOff>19050</xdr:rowOff>
    </xdr:to>
    <xdr:sp macro="" textlink="">
      <xdr:nvSpPr>
        <xdr:cNvPr id="22" name="5 CuadroTexto">
          <a:extLst>
            <a:ext uri="{FF2B5EF4-FFF2-40B4-BE49-F238E27FC236}">
              <a16:creationId xmlns:a16="http://schemas.microsoft.com/office/drawing/2014/main" id="{00000000-0008-0000-0100-000016000000}"/>
            </a:ext>
          </a:extLst>
        </xdr:cNvPr>
        <xdr:cNvSpPr txBox="1"/>
      </xdr:nvSpPr>
      <xdr:spPr>
        <a:xfrm>
          <a:off x="6276975" y="9391650"/>
          <a:ext cx="230505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Ma. de los </a:t>
          </a:r>
          <a:r>
            <a:rPr lang="es-MX" sz="1100">
              <a:solidFill>
                <a:schemeClr val="dk1"/>
              </a:solidFill>
              <a:effectLst/>
              <a:latin typeface="+mn-lt"/>
              <a:ea typeface="+mn-ea"/>
              <a:cs typeface="+mn-cs"/>
            </a:rPr>
            <a:t>Á</a:t>
          </a:r>
          <a:r>
            <a:rPr lang="es-MX" sz="900" baseline="0">
              <a:latin typeface="Arial" pitchFamily="34" charset="0"/>
              <a:cs typeface="Arial" pitchFamily="34" charset="0"/>
            </a:rPr>
            <a:t>ngeles Villegas Cano</a:t>
          </a:r>
          <a:endParaRPr lang="es-MX" sz="900">
            <a:latin typeface="Arial" pitchFamily="34" charset="0"/>
            <a:cs typeface="Arial" pitchFamily="34" charset="0"/>
          </a:endParaRPr>
        </a:p>
      </xdr:txBody>
    </xdr:sp>
    <xdr:clientData/>
  </xdr:twoCellAnchor>
  <xdr:twoCellAnchor>
    <xdr:from>
      <xdr:col>6</xdr:col>
      <xdr:colOff>2895600</xdr:colOff>
      <xdr:row>59</xdr:row>
      <xdr:rowOff>104775</xdr:rowOff>
    </xdr:from>
    <xdr:to>
      <xdr:col>8</xdr:col>
      <xdr:colOff>828675</xdr:colOff>
      <xdr:row>65</xdr:row>
      <xdr:rowOff>114300</xdr:rowOff>
    </xdr:to>
    <xdr:sp macro="" textlink="">
      <xdr:nvSpPr>
        <xdr:cNvPr id="23" name="6 CuadroTexto">
          <a:extLst>
            <a:ext uri="{FF2B5EF4-FFF2-40B4-BE49-F238E27FC236}">
              <a16:creationId xmlns:a16="http://schemas.microsoft.com/office/drawing/2014/main" id="{00000000-0008-0000-0100-000017000000}"/>
            </a:ext>
          </a:extLst>
        </xdr:cNvPr>
        <xdr:cNvSpPr txBox="1"/>
      </xdr:nvSpPr>
      <xdr:spPr>
        <a:xfrm>
          <a:off x="9172575" y="9372600"/>
          <a:ext cx="231457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a:t>
          </a:r>
        </a:p>
        <a:p>
          <a:pPr algn="ctr"/>
          <a:r>
            <a:rPr lang="es-MX" sz="1100"/>
            <a:t>C.</a:t>
          </a:r>
          <a:r>
            <a:rPr lang="es-MX" sz="1100" baseline="0"/>
            <a:t> Armando Escamilla </a:t>
          </a:r>
          <a:r>
            <a:rPr lang="es-MX" sz="1100" b="0" i="0">
              <a:solidFill>
                <a:schemeClr val="dk1"/>
              </a:solidFill>
              <a:effectLst/>
              <a:latin typeface="+mn-lt"/>
              <a:ea typeface="+mn-ea"/>
              <a:cs typeface="+mn-cs"/>
            </a:rPr>
            <a:t>Gutiérrez</a:t>
          </a:r>
          <a:endParaRPr lang="es-MX" sz="1100" b="0"/>
        </a:p>
      </xdr:txBody>
    </xdr:sp>
    <xdr:clientData/>
  </xdr:twoCellAnchor>
  <xdr:twoCellAnchor editAs="oneCell">
    <xdr:from>
      <xdr:col>0</xdr:col>
      <xdr:colOff>285750</xdr:colOff>
      <xdr:row>0</xdr:row>
      <xdr:rowOff>57150</xdr:rowOff>
    </xdr:from>
    <xdr:to>
      <xdr:col>1</xdr:col>
      <xdr:colOff>1285875</xdr:colOff>
      <xdr:row>3</xdr:row>
      <xdr:rowOff>142875</xdr:rowOff>
    </xdr:to>
    <xdr:pic>
      <xdr:nvPicPr>
        <xdr:cNvPr id="26" name="Imagen 25">
          <a:extLst>
            <a:ext uri="{FF2B5EF4-FFF2-40B4-BE49-F238E27FC236}">
              <a16:creationId xmlns:a16="http://schemas.microsoft.com/office/drawing/2014/main" id="{91211851-D017-46B6-829C-DE83B1B98B55}"/>
            </a:ext>
          </a:extLst>
        </xdr:cNvPr>
        <xdr:cNvPicPr>
          <a:picLocks noChangeAspect="1"/>
        </xdr:cNvPicPr>
      </xdr:nvPicPr>
      <xdr:blipFill rotWithShape="1">
        <a:blip xmlns:r="http://schemas.openxmlformats.org/officeDocument/2006/relationships" r:embed="rId1"/>
        <a:srcRect l="3509" t="35350" r="36147" b="38594"/>
        <a:stretch/>
      </xdr:blipFill>
      <xdr:spPr>
        <a:xfrm>
          <a:off x="285750" y="57150"/>
          <a:ext cx="1295400" cy="657225"/>
        </a:xfrm>
        <a:prstGeom prst="rect">
          <a:avLst/>
        </a:prstGeom>
      </xdr:spPr>
    </xdr:pic>
    <xdr:clientData/>
  </xdr:twoCellAnchor>
  <xdr:twoCellAnchor editAs="oneCell">
    <xdr:from>
      <xdr:col>7</xdr:col>
      <xdr:colOff>695325</xdr:colOff>
      <xdr:row>0</xdr:row>
      <xdr:rowOff>0</xdr:rowOff>
    </xdr:from>
    <xdr:to>
      <xdr:col>8</xdr:col>
      <xdr:colOff>981075</xdr:colOff>
      <xdr:row>3</xdr:row>
      <xdr:rowOff>85725</xdr:rowOff>
    </xdr:to>
    <xdr:pic>
      <xdr:nvPicPr>
        <xdr:cNvPr id="27" name="Imagen 26">
          <a:extLst>
            <a:ext uri="{FF2B5EF4-FFF2-40B4-BE49-F238E27FC236}">
              <a16:creationId xmlns:a16="http://schemas.microsoft.com/office/drawing/2014/main" id="{0FCD49B1-FAB4-47F5-BEDE-70AF0DBB3F5C}"/>
            </a:ext>
          </a:extLst>
        </xdr:cNvPr>
        <xdr:cNvPicPr>
          <a:picLocks noChangeAspect="1"/>
        </xdr:cNvPicPr>
      </xdr:nvPicPr>
      <xdr:blipFill rotWithShape="1">
        <a:blip xmlns:r="http://schemas.openxmlformats.org/officeDocument/2006/relationships" r:embed="rId1"/>
        <a:srcRect l="3509" t="35350" r="36147" b="38594"/>
        <a:stretch/>
      </xdr:blipFill>
      <xdr:spPr>
        <a:xfrm>
          <a:off x="10344150" y="0"/>
          <a:ext cx="1295400" cy="6572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199159</xdr:colOff>
      <xdr:row>23</xdr:row>
      <xdr:rowOff>103909</xdr:rowOff>
    </xdr:from>
    <xdr:to>
      <xdr:col>5</xdr:col>
      <xdr:colOff>216478</xdr:colOff>
      <xdr:row>28</xdr:row>
      <xdr:rowOff>75334</xdr:rowOff>
    </xdr:to>
    <xdr:sp macro="" textlink="">
      <xdr:nvSpPr>
        <xdr:cNvPr id="11" name="3 CuadroTexto">
          <a:extLst>
            <a:ext uri="{FF2B5EF4-FFF2-40B4-BE49-F238E27FC236}">
              <a16:creationId xmlns:a16="http://schemas.microsoft.com/office/drawing/2014/main" id="{00000000-0008-0000-1100-00000B000000}"/>
            </a:ext>
          </a:extLst>
        </xdr:cNvPr>
        <xdr:cNvSpPr txBox="1"/>
      </xdr:nvSpPr>
      <xdr:spPr>
        <a:xfrm>
          <a:off x="736023" y="4554682"/>
          <a:ext cx="2078182"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a:effectLst/>
          </a:endParaRPr>
        </a:p>
        <a:p>
          <a:pPr algn="ctr"/>
          <a:endParaRPr lang="es-MX" sz="1100"/>
        </a:p>
      </xdr:txBody>
    </xdr:sp>
    <xdr:clientData/>
  </xdr:twoCellAnchor>
  <xdr:twoCellAnchor>
    <xdr:from>
      <xdr:col>5</xdr:col>
      <xdr:colOff>277092</xdr:colOff>
      <xdr:row>23</xdr:row>
      <xdr:rowOff>112570</xdr:rowOff>
    </xdr:from>
    <xdr:to>
      <xdr:col>5</xdr:col>
      <xdr:colOff>2060864</xdr:colOff>
      <xdr:row>29</xdr:row>
      <xdr:rowOff>8660</xdr:rowOff>
    </xdr:to>
    <xdr:sp macro="" textlink="">
      <xdr:nvSpPr>
        <xdr:cNvPr id="12" name="4 CuadroTexto">
          <a:extLst>
            <a:ext uri="{FF2B5EF4-FFF2-40B4-BE49-F238E27FC236}">
              <a16:creationId xmlns:a16="http://schemas.microsoft.com/office/drawing/2014/main" id="{00000000-0008-0000-1100-00000C000000}"/>
            </a:ext>
          </a:extLst>
        </xdr:cNvPr>
        <xdr:cNvSpPr txBox="1"/>
      </xdr:nvSpPr>
      <xdr:spPr>
        <a:xfrm>
          <a:off x="2874819" y="4563343"/>
          <a:ext cx="1783772" cy="1039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5</xdr:col>
      <xdr:colOff>2285999</xdr:colOff>
      <xdr:row>23</xdr:row>
      <xdr:rowOff>147204</xdr:rowOff>
    </xdr:from>
    <xdr:to>
      <xdr:col>5</xdr:col>
      <xdr:colOff>4104408</xdr:colOff>
      <xdr:row>29</xdr:row>
      <xdr:rowOff>77931</xdr:rowOff>
    </xdr:to>
    <xdr:sp macro="" textlink="">
      <xdr:nvSpPr>
        <xdr:cNvPr id="13" name="5 CuadroTexto">
          <a:extLst>
            <a:ext uri="{FF2B5EF4-FFF2-40B4-BE49-F238E27FC236}">
              <a16:creationId xmlns:a16="http://schemas.microsoft.com/office/drawing/2014/main" id="{00000000-0008-0000-1100-00000D000000}"/>
            </a:ext>
          </a:extLst>
        </xdr:cNvPr>
        <xdr:cNvSpPr txBox="1"/>
      </xdr:nvSpPr>
      <xdr:spPr>
        <a:xfrm>
          <a:off x="4883726" y="4597977"/>
          <a:ext cx="1818409" cy="1073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43296</xdr:colOff>
      <xdr:row>23</xdr:row>
      <xdr:rowOff>112568</xdr:rowOff>
    </xdr:from>
    <xdr:to>
      <xdr:col>10</xdr:col>
      <xdr:colOff>138546</xdr:colOff>
      <xdr:row>28</xdr:row>
      <xdr:rowOff>129237</xdr:rowOff>
    </xdr:to>
    <xdr:sp macro="" textlink="">
      <xdr:nvSpPr>
        <xdr:cNvPr id="14" name="6 CuadroTexto">
          <a:extLst>
            <a:ext uri="{FF2B5EF4-FFF2-40B4-BE49-F238E27FC236}">
              <a16:creationId xmlns:a16="http://schemas.microsoft.com/office/drawing/2014/main" id="{00000000-0008-0000-1100-00000E000000}"/>
            </a:ext>
          </a:extLst>
        </xdr:cNvPr>
        <xdr:cNvSpPr txBox="1"/>
      </xdr:nvSpPr>
      <xdr:spPr>
        <a:xfrm>
          <a:off x="6840682" y="4563341"/>
          <a:ext cx="1991591" cy="969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1</xdr:col>
      <xdr:colOff>51955</xdr:colOff>
      <xdr:row>0</xdr:row>
      <xdr:rowOff>112568</xdr:rowOff>
    </xdr:from>
    <xdr:to>
      <xdr:col>4</xdr:col>
      <xdr:colOff>216478</xdr:colOff>
      <xdr:row>4</xdr:row>
      <xdr:rowOff>85725</xdr:rowOff>
    </xdr:to>
    <xdr:pic>
      <xdr:nvPicPr>
        <xdr:cNvPr id="8" name="Imagen 7">
          <a:extLst>
            <a:ext uri="{FF2B5EF4-FFF2-40B4-BE49-F238E27FC236}">
              <a16:creationId xmlns:a16="http://schemas.microsoft.com/office/drawing/2014/main" id="{609CE37C-FF9E-44AC-8B4F-D69BC6242F91}"/>
            </a:ext>
          </a:extLst>
        </xdr:cNvPr>
        <xdr:cNvPicPr>
          <a:picLocks noChangeAspect="1"/>
        </xdr:cNvPicPr>
      </xdr:nvPicPr>
      <xdr:blipFill rotWithShape="1">
        <a:blip xmlns:r="http://schemas.openxmlformats.org/officeDocument/2006/relationships" r:embed="rId1"/>
        <a:srcRect l="3509" t="35350" r="36147" b="38594"/>
        <a:stretch/>
      </xdr:blipFill>
      <xdr:spPr>
        <a:xfrm>
          <a:off x="588819" y="112568"/>
          <a:ext cx="1714500" cy="752475"/>
        </a:xfrm>
        <a:prstGeom prst="rect">
          <a:avLst/>
        </a:prstGeom>
      </xdr:spPr>
    </xdr:pic>
    <xdr:clientData/>
  </xdr:twoCellAnchor>
  <xdr:twoCellAnchor editAs="oneCell">
    <xdr:from>
      <xdr:col>6</xdr:col>
      <xdr:colOff>510887</xdr:colOff>
      <xdr:row>0</xdr:row>
      <xdr:rowOff>86591</xdr:rowOff>
    </xdr:from>
    <xdr:to>
      <xdr:col>10</xdr:col>
      <xdr:colOff>329046</xdr:colOff>
      <xdr:row>4</xdr:row>
      <xdr:rowOff>59748</xdr:rowOff>
    </xdr:to>
    <xdr:pic>
      <xdr:nvPicPr>
        <xdr:cNvPr id="9" name="Imagen 8">
          <a:extLst>
            <a:ext uri="{FF2B5EF4-FFF2-40B4-BE49-F238E27FC236}">
              <a16:creationId xmlns:a16="http://schemas.microsoft.com/office/drawing/2014/main" id="{6BAAB108-9F12-4DB6-9C26-1B3D86B9DE08}"/>
            </a:ext>
          </a:extLst>
        </xdr:cNvPr>
        <xdr:cNvPicPr>
          <a:picLocks noChangeAspect="1"/>
        </xdr:cNvPicPr>
      </xdr:nvPicPr>
      <xdr:blipFill rotWithShape="1">
        <a:blip xmlns:r="http://schemas.openxmlformats.org/officeDocument/2006/relationships" r:embed="rId1"/>
        <a:srcRect l="3509" t="35350" r="36147" b="38594"/>
        <a:stretch/>
      </xdr:blipFill>
      <xdr:spPr>
        <a:xfrm>
          <a:off x="7308273" y="86591"/>
          <a:ext cx="1714500" cy="752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199159</xdr:colOff>
      <xdr:row>37</xdr:row>
      <xdr:rowOff>103909</xdr:rowOff>
    </xdr:from>
    <xdr:to>
      <xdr:col>5</xdr:col>
      <xdr:colOff>216478</xdr:colOff>
      <xdr:row>42</xdr:row>
      <xdr:rowOff>17318</xdr:rowOff>
    </xdr:to>
    <xdr:sp macro="" textlink="">
      <xdr:nvSpPr>
        <xdr:cNvPr id="11" name="3 CuadroTexto">
          <a:extLst>
            <a:ext uri="{FF2B5EF4-FFF2-40B4-BE49-F238E27FC236}">
              <a16:creationId xmlns:a16="http://schemas.microsoft.com/office/drawing/2014/main" id="{00000000-0008-0000-1200-00000B000000}"/>
            </a:ext>
          </a:extLst>
        </xdr:cNvPr>
        <xdr:cNvSpPr txBox="1"/>
      </xdr:nvSpPr>
      <xdr:spPr>
        <a:xfrm>
          <a:off x="736023" y="7559386"/>
          <a:ext cx="2078182" cy="865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5</xdr:col>
      <xdr:colOff>277092</xdr:colOff>
      <xdr:row>37</xdr:row>
      <xdr:rowOff>112569</xdr:rowOff>
    </xdr:from>
    <xdr:to>
      <xdr:col>5</xdr:col>
      <xdr:colOff>2060864</xdr:colOff>
      <xdr:row>42</xdr:row>
      <xdr:rowOff>0</xdr:rowOff>
    </xdr:to>
    <xdr:sp macro="" textlink="">
      <xdr:nvSpPr>
        <xdr:cNvPr id="12" name="4 CuadroTexto">
          <a:extLst>
            <a:ext uri="{FF2B5EF4-FFF2-40B4-BE49-F238E27FC236}">
              <a16:creationId xmlns:a16="http://schemas.microsoft.com/office/drawing/2014/main" id="{00000000-0008-0000-1200-00000C000000}"/>
            </a:ext>
          </a:extLst>
        </xdr:cNvPr>
        <xdr:cNvSpPr txBox="1"/>
      </xdr:nvSpPr>
      <xdr:spPr>
        <a:xfrm>
          <a:off x="2867892" y="4179744"/>
          <a:ext cx="1783772"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5</xdr:col>
      <xdr:colOff>2285999</xdr:colOff>
      <xdr:row>37</xdr:row>
      <xdr:rowOff>112568</xdr:rowOff>
    </xdr:from>
    <xdr:to>
      <xdr:col>5</xdr:col>
      <xdr:colOff>4104408</xdr:colOff>
      <xdr:row>42</xdr:row>
      <xdr:rowOff>0</xdr:rowOff>
    </xdr:to>
    <xdr:sp macro="" textlink="">
      <xdr:nvSpPr>
        <xdr:cNvPr id="13" name="5 CuadroTexto">
          <a:extLst>
            <a:ext uri="{FF2B5EF4-FFF2-40B4-BE49-F238E27FC236}">
              <a16:creationId xmlns:a16="http://schemas.microsoft.com/office/drawing/2014/main" id="{00000000-0008-0000-1200-00000D000000}"/>
            </a:ext>
          </a:extLst>
        </xdr:cNvPr>
        <xdr:cNvSpPr txBox="1"/>
      </xdr:nvSpPr>
      <xdr:spPr>
        <a:xfrm>
          <a:off x="4876799" y="4179743"/>
          <a:ext cx="1818409" cy="883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17318</xdr:colOff>
      <xdr:row>37</xdr:row>
      <xdr:rowOff>86591</xdr:rowOff>
    </xdr:from>
    <xdr:to>
      <xdr:col>10</xdr:col>
      <xdr:colOff>112568</xdr:colOff>
      <xdr:row>41</xdr:row>
      <xdr:rowOff>103260</xdr:rowOff>
    </xdr:to>
    <xdr:sp macro="" textlink="">
      <xdr:nvSpPr>
        <xdr:cNvPr id="14" name="6 CuadroTexto">
          <a:extLst>
            <a:ext uri="{FF2B5EF4-FFF2-40B4-BE49-F238E27FC236}">
              <a16:creationId xmlns:a16="http://schemas.microsoft.com/office/drawing/2014/main" id="{00000000-0008-0000-1200-00000E000000}"/>
            </a:ext>
          </a:extLst>
        </xdr:cNvPr>
        <xdr:cNvSpPr txBox="1"/>
      </xdr:nvSpPr>
      <xdr:spPr>
        <a:xfrm>
          <a:off x="6808643" y="4153766"/>
          <a:ext cx="1990725"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0</xdr:col>
      <xdr:colOff>450273</xdr:colOff>
      <xdr:row>0</xdr:row>
      <xdr:rowOff>510886</xdr:rowOff>
    </xdr:from>
    <xdr:to>
      <xdr:col>3</xdr:col>
      <xdr:colOff>519545</xdr:colOff>
      <xdr:row>4</xdr:row>
      <xdr:rowOff>103043</xdr:rowOff>
    </xdr:to>
    <xdr:pic>
      <xdr:nvPicPr>
        <xdr:cNvPr id="8" name="Imagen 7">
          <a:extLst>
            <a:ext uri="{FF2B5EF4-FFF2-40B4-BE49-F238E27FC236}">
              <a16:creationId xmlns:a16="http://schemas.microsoft.com/office/drawing/2014/main" id="{B304BB30-9676-490E-A7CC-BFE7D1357A9C}"/>
            </a:ext>
          </a:extLst>
        </xdr:cNvPr>
        <xdr:cNvPicPr>
          <a:picLocks noChangeAspect="1"/>
        </xdr:cNvPicPr>
      </xdr:nvPicPr>
      <xdr:blipFill rotWithShape="1">
        <a:blip xmlns:r="http://schemas.openxmlformats.org/officeDocument/2006/relationships" r:embed="rId1"/>
        <a:srcRect l="3509" t="35350" r="36147" b="38594"/>
        <a:stretch/>
      </xdr:blipFill>
      <xdr:spPr>
        <a:xfrm>
          <a:off x="450273" y="510886"/>
          <a:ext cx="1298863" cy="752475"/>
        </a:xfrm>
        <a:prstGeom prst="rect">
          <a:avLst/>
        </a:prstGeom>
      </xdr:spPr>
    </xdr:pic>
    <xdr:clientData/>
  </xdr:twoCellAnchor>
  <xdr:twoCellAnchor editAs="oneCell">
    <xdr:from>
      <xdr:col>7</xdr:col>
      <xdr:colOff>173182</xdr:colOff>
      <xdr:row>1</xdr:row>
      <xdr:rowOff>34636</xdr:rowOff>
    </xdr:from>
    <xdr:to>
      <xdr:col>11</xdr:col>
      <xdr:colOff>77932</xdr:colOff>
      <xdr:row>4</xdr:row>
      <xdr:rowOff>198293</xdr:rowOff>
    </xdr:to>
    <xdr:pic>
      <xdr:nvPicPr>
        <xdr:cNvPr id="9" name="Imagen 8">
          <a:extLst>
            <a:ext uri="{FF2B5EF4-FFF2-40B4-BE49-F238E27FC236}">
              <a16:creationId xmlns:a16="http://schemas.microsoft.com/office/drawing/2014/main" id="{39184527-4944-4400-AC80-DBA9502C91CA}"/>
            </a:ext>
          </a:extLst>
        </xdr:cNvPr>
        <xdr:cNvPicPr>
          <a:picLocks noChangeAspect="1"/>
        </xdr:cNvPicPr>
      </xdr:nvPicPr>
      <xdr:blipFill rotWithShape="1">
        <a:blip xmlns:r="http://schemas.openxmlformats.org/officeDocument/2006/relationships" r:embed="rId1"/>
        <a:srcRect l="3509" t="35350" r="36147" b="38594"/>
        <a:stretch/>
      </xdr:blipFill>
      <xdr:spPr>
        <a:xfrm>
          <a:off x="7741227" y="606136"/>
          <a:ext cx="1368137" cy="7524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180976</xdr:colOff>
      <xdr:row>2</xdr:row>
      <xdr:rowOff>0</xdr:rowOff>
    </xdr:from>
    <xdr:to>
      <xdr:col>2</xdr:col>
      <xdr:colOff>752476</xdr:colOff>
      <xdr:row>6</xdr:row>
      <xdr:rowOff>0</xdr:rowOff>
    </xdr:to>
    <xdr:pic>
      <xdr:nvPicPr>
        <xdr:cNvPr id="5" name="Imagen 4">
          <a:extLst>
            <a:ext uri="{FF2B5EF4-FFF2-40B4-BE49-F238E27FC236}">
              <a16:creationId xmlns:a16="http://schemas.microsoft.com/office/drawing/2014/main" id="{313B8CC9-AF21-4E47-971D-A0162669FF2F}"/>
            </a:ext>
          </a:extLst>
        </xdr:cNvPr>
        <xdr:cNvPicPr>
          <a:picLocks noChangeAspect="1"/>
        </xdr:cNvPicPr>
      </xdr:nvPicPr>
      <xdr:blipFill rotWithShape="1">
        <a:blip xmlns:r="http://schemas.openxmlformats.org/officeDocument/2006/relationships" r:embed="rId1"/>
        <a:srcRect l="3509" t="35350" r="36147" b="38594"/>
        <a:stretch/>
      </xdr:blipFill>
      <xdr:spPr>
        <a:xfrm>
          <a:off x="180976" y="790575"/>
          <a:ext cx="5162550" cy="21717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85724</xdr:colOff>
      <xdr:row>83</xdr:row>
      <xdr:rowOff>0</xdr:rowOff>
    </xdr:from>
    <xdr:to>
      <xdr:col>1</xdr:col>
      <xdr:colOff>1895474</xdr:colOff>
      <xdr:row>88</xdr:row>
      <xdr:rowOff>104775</xdr:rowOff>
    </xdr:to>
    <xdr:sp macro="" textlink="">
      <xdr:nvSpPr>
        <xdr:cNvPr id="3" name="3 CuadroTexto">
          <a:extLst>
            <a:ext uri="{FF2B5EF4-FFF2-40B4-BE49-F238E27FC236}">
              <a16:creationId xmlns:a16="http://schemas.microsoft.com/office/drawing/2014/main" id="{00000000-0008-0000-1400-000003000000}"/>
            </a:ext>
          </a:extLst>
        </xdr:cNvPr>
        <xdr:cNvSpPr txBox="1"/>
      </xdr:nvSpPr>
      <xdr:spPr>
        <a:xfrm>
          <a:off x="85724" y="14935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9" name="3 CuadroTexto">
          <a:extLst>
            <a:ext uri="{FF2B5EF4-FFF2-40B4-BE49-F238E27FC236}">
              <a16:creationId xmlns:a16="http://schemas.microsoft.com/office/drawing/2014/main" id="{00000000-0008-0000-1400-000009000000}"/>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13" name="3 CuadroTexto">
          <a:extLst>
            <a:ext uri="{FF2B5EF4-FFF2-40B4-BE49-F238E27FC236}">
              <a16:creationId xmlns:a16="http://schemas.microsoft.com/office/drawing/2014/main" id="{00000000-0008-0000-1400-00000D000000}"/>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18" name="3 CuadroTexto">
          <a:extLst>
            <a:ext uri="{FF2B5EF4-FFF2-40B4-BE49-F238E27FC236}">
              <a16:creationId xmlns:a16="http://schemas.microsoft.com/office/drawing/2014/main" id="{00000000-0008-0000-1400-000012000000}"/>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23" name="3 CuadroTexto">
          <a:extLst>
            <a:ext uri="{FF2B5EF4-FFF2-40B4-BE49-F238E27FC236}">
              <a16:creationId xmlns:a16="http://schemas.microsoft.com/office/drawing/2014/main" id="{00000000-0008-0000-1400-000017000000}"/>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26" name="3 CuadroTexto">
          <a:extLst>
            <a:ext uri="{FF2B5EF4-FFF2-40B4-BE49-F238E27FC236}">
              <a16:creationId xmlns:a16="http://schemas.microsoft.com/office/drawing/2014/main" id="{00000000-0008-0000-1400-00001A000000}"/>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20" name="3 CuadroTexto">
          <a:extLst>
            <a:ext uri="{FF2B5EF4-FFF2-40B4-BE49-F238E27FC236}">
              <a16:creationId xmlns:a16="http://schemas.microsoft.com/office/drawing/2014/main" id="{10450296-A923-44AC-9992-64CEAAB5D3EF}"/>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180975</xdr:colOff>
      <xdr:row>1</xdr:row>
      <xdr:rowOff>47626</xdr:rowOff>
    </xdr:from>
    <xdr:to>
      <xdr:col>1</xdr:col>
      <xdr:colOff>1790700</xdr:colOff>
      <xdr:row>4</xdr:row>
      <xdr:rowOff>133351</xdr:rowOff>
    </xdr:to>
    <xdr:pic>
      <xdr:nvPicPr>
        <xdr:cNvPr id="32" name="Imagen 31">
          <a:extLst>
            <a:ext uri="{FF2B5EF4-FFF2-40B4-BE49-F238E27FC236}">
              <a16:creationId xmlns:a16="http://schemas.microsoft.com/office/drawing/2014/main" id="{26A2D59B-16CF-44BD-8A74-B51080FEAF37}"/>
            </a:ext>
          </a:extLst>
        </xdr:cNvPr>
        <xdr:cNvPicPr>
          <a:picLocks noChangeAspect="1"/>
        </xdr:cNvPicPr>
      </xdr:nvPicPr>
      <xdr:blipFill rotWithShape="1">
        <a:blip xmlns:r="http://schemas.openxmlformats.org/officeDocument/2006/relationships" r:embed="rId1"/>
        <a:srcRect l="3509" t="35350" r="36147" b="38594"/>
        <a:stretch/>
      </xdr:blipFill>
      <xdr:spPr>
        <a:xfrm>
          <a:off x="266700" y="219076"/>
          <a:ext cx="1609725" cy="571500"/>
        </a:xfrm>
        <a:prstGeom prst="rect">
          <a:avLst/>
        </a:prstGeom>
      </xdr:spPr>
    </xdr:pic>
    <xdr:clientData/>
  </xdr:twoCellAnchor>
  <xdr:twoCellAnchor editAs="oneCell">
    <xdr:from>
      <xdr:col>4</xdr:col>
      <xdr:colOff>3895725</xdr:colOff>
      <xdr:row>1</xdr:row>
      <xdr:rowOff>76200</xdr:rowOff>
    </xdr:from>
    <xdr:to>
      <xdr:col>6</xdr:col>
      <xdr:colOff>781050</xdr:colOff>
      <xdr:row>4</xdr:row>
      <xdr:rowOff>161925</xdr:rowOff>
    </xdr:to>
    <xdr:pic>
      <xdr:nvPicPr>
        <xdr:cNvPr id="33" name="Imagen 32">
          <a:extLst>
            <a:ext uri="{FF2B5EF4-FFF2-40B4-BE49-F238E27FC236}">
              <a16:creationId xmlns:a16="http://schemas.microsoft.com/office/drawing/2014/main" id="{965E3F67-85C3-415D-859E-F0EA5B67D157}"/>
            </a:ext>
          </a:extLst>
        </xdr:cNvPr>
        <xdr:cNvPicPr>
          <a:picLocks noChangeAspect="1"/>
        </xdr:cNvPicPr>
      </xdr:nvPicPr>
      <xdr:blipFill rotWithShape="1">
        <a:blip xmlns:r="http://schemas.openxmlformats.org/officeDocument/2006/relationships" r:embed="rId1"/>
        <a:srcRect l="3509" t="35350" r="36147" b="38594"/>
        <a:stretch/>
      </xdr:blipFill>
      <xdr:spPr>
        <a:xfrm>
          <a:off x="9896475" y="247650"/>
          <a:ext cx="1609725" cy="571500"/>
        </a:xfrm>
        <a:prstGeom prst="rect">
          <a:avLst/>
        </a:prstGeom>
      </xdr:spPr>
    </xdr:pic>
    <xdr:clientData/>
  </xdr:twoCellAnchor>
  <xdr:twoCellAnchor>
    <xdr:from>
      <xdr:col>1</xdr:col>
      <xdr:colOff>2952750</xdr:colOff>
      <xdr:row>83</xdr:row>
      <xdr:rowOff>95250</xdr:rowOff>
    </xdr:from>
    <xdr:to>
      <xdr:col>2</xdr:col>
      <xdr:colOff>612197</xdr:colOff>
      <xdr:row>88</xdr:row>
      <xdr:rowOff>125556</xdr:rowOff>
    </xdr:to>
    <xdr:sp macro="" textlink="">
      <xdr:nvSpPr>
        <xdr:cNvPr id="34" name="4 CuadroTexto">
          <a:extLst>
            <a:ext uri="{FF2B5EF4-FFF2-40B4-BE49-F238E27FC236}">
              <a16:creationId xmlns:a16="http://schemas.microsoft.com/office/drawing/2014/main" id="{F42CB487-78BC-4CAA-9B70-423DDEDEFA20}"/>
            </a:ext>
          </a:extLst>
        </xdr:cNvPr>
        <xdr:cNvSpPr txBox="1"/>
      </xdr:nvSpPr>
      <xdr:spPr>
        <a:xfrm>
          <a:off x="3038475" y="15192375"/>
          <a:ext cx="1783772"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14" name="3 CuadroTexto">
          <a:extLst>
            <a:ext uri="{FF2B5EF4-FFF2-40B4-BE49-F238E27FC236}">
              <a16:creationId xmlns:a16="http://schemas.microsoft.com/office/drawing/2014/main" id="{890CCE0B-D74A-4968-9BFB-5E7D5A1133BE}"/>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10" name="3 CuadroTexto">
          <a:extLst>
            <a:ext uri="{FF2B5EF4-FFF2-40B4-BE49-F238E27FC236}">
              <a16:creationId xmlns:a16="http://schemas.microsoft.com/office/drawing/2014/main" id="{C6F5AEFB-EA02-4519-8F07-794F58899BB7}"/>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2451652</xdr:colOff>
      <xdr:row>83</xdr:row>
      <xdr:rowOff>99391</xdr:rowOff>
    </xdr:from>
    <xdr:to>
      <xdr:col>2</xdr:col>
      <xdr:colOff>889138</xdr:colOff>
      <xdr:row>89</xdr:row>
      <xdr:rowOff>110365</xdr:rowOff>
    </xdr:to>
    <xdr:sp macro="" textlink="">
      <xdr:nvSpPr>
        <xdr:cNvPr id="15" name="4 CuadroTexto">
          <a:extLst>
            <a:ext uri="{FF2B5EF4-FFF2-40B4-BE49-F238E27FC236}">
              <a16:creationId xmlns:a16="http://schemas.microsoft.com/office/drawing/2014/main" id="{871CFB6D-93FC-48E1-817F-25238DA69E0F}"/>
            </a:ext>
          </a:extLst>
        </xdr:cNvPr>
        <xdr:cNvSpPr txBox="1"/>
      </xdr:nvSpPr>
      <xdr:spPr>
        <a:xfrm>
          <a:off x="2537377" y="15196516"/>
          <a:ext cx="2561811" cy="982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4</xdr:col>
      <xdr:colOff>0</xdr:colOff>
      <xdr:row>83</xdr:row>
      <xdr:rowOff>115957</xdr:rowOff>
    </xdr:from>
    <xdr:to>
      <xdr:col>4</xdr:col>
      <xdr:colOff>2066924</xdr:colOff>
      <xdr:row>88</xdr:row>
      <xdr:rowOff>6257</xdr:rowOff>
    </xdr:to>
    <xdr:sp macro="" textlink="">
      <xdr:nvSpPr>
        <xdr:cNvPr id="16" name="5 CuadroTexto">
          <a:extLst>
            <a:ext uri="{FF2B5EF4-FFF2-40B4-BE49-F238E27FC236}">
              <a16:creationId xmlns:a16="http://schemas.microsoft.com/office/drawing/2014/main" id="{1BD15224-A27F-4E7E-915C-9CFC38E4ADB1}"/>
            </a:ext>
          </a:extLst>
        </xdr:cNvPr>
        <xdr:cNvSpPr txBox="1"/>
      </xdr:nvSpPr>
      <xdr:spPr>
        <a:xfrm>
          <a:off x="6000750" y="15213082"/>
          <a:ext cx="2066924" cy="699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4</xdr:col>
      <xdr:colOff>2932042</xdr:colOff>
      <xdr:row>82</xdr:row>
      <xdr:rowOff>157369</xdr:rowOff>
    </xdr:from>
    <xdr:to>
      <xdr:col>6</xdr:col>
      <xdr:colOff>679172</xdr:colOff>
      <xdr:row>87</xdr:row>
      <xdr:rowOff>107777</xdr:rowOff>
    </xdr:to>
    <xdr:sp macro="" textlink="">
      <xdr:nvSpPr>
        <xdr:cNvPr id="17" name="6 CuadroTexto">
          <a:extLst>
            <a:ext uri="{FF2B5EF4-FFF2-40B4-BE49-F238E27FC236}">
              <a16:creationId xmlns:a16="http://schemas.microsoft.com/office/drawing/2014/main" id="{2A3D4F0C-2415-44F8-B27A-BCD310894A45}"/>
            </a:ext>
          </a:extLst>
        </xdr:cNvPr>
        <xdr:cNvSpPr txBox="1"/>
      </xdr:nvSpPr>
      <xdr:spPr>
        <a:xfrm>
          <a:off x="8932792" y="15092569"/>
          <a:ext cx="2471530" cy="760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2" name="3 CuadroTexto">
          <a:extLst>
            <a:ext uri="{FF2B5EF4-FFF2-40B4-BE49-F238E27FC236}">
              <a16:creationId xmlns:a16="http://schemas.microsoft.com/office/drawing/2014/main" id="{DFC01E76-6F19-430B-BF89-B1A55273DE55}"/>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0</xdr:col>
      <xdr:colOff>85724</xdr:colOff>
      <xdr:row>83</xdr:row>
      <xdr:rowOff>0</xdr:rowOff>
    </xdr:from>
    <xdr:to>
      <xdr:col>1</xdr:col>
      <xdr:colOff>1895474</xdr:colOff>
      <xdr:row>88</xdr:row>
      <xdr:rowOff>104775</xdr:rowOff>
    </xdr:to>
    <xdr:sp macro="" textlink="">
      <xdr:nvSpPr>
        <xdr:cNvPr id="4" name="3 CuadroTexto">
          <a:extLst>
            <a:ext uri="{FF2B5EF4-FFF2-40B4-BE49-F238E27FC236}">
              <a16:creationId xmlns:a16="http://schemas.microsoft.com/office/drawing/2014/main" id="{F0F283CD-C0C9-4D4E-B87B-CC13BB5D5D98}"/>
            </a:ext>
          </a:extLst>
        </xdr:cNvPr>
        <xdr:cNvSpPr txBox="1"/>
      </xdr:nvSpPr>
      <xdr:spPr>
        <a:xfrm>
          <a:off x="85724" y="150971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57150</xdr:colOff>
      <xdr:row>43</xdr:row>
      <xdr:rowOff>0</xdr:rowOff>
    </xdr:from>
    <xdr:to>
      <xdr:col>1</xdr:col>
      <xdr:colOff>1952625</xdr:colOff>
      <xdr:row>48</xdr:row>
      <xdr:rowOff>104775</xdr:rowOff>
    </xdr:to>
    <xdr:sp macro="" textlink="">
      <xdr:nvSpPr>
        <xdr:cNvPr id="2" name="3 CuadroTexto">
          <a:extLst>
            <a:ext uri="{FF2B5EF4-FFF2-40B4-BE49-F238E27FC236}">
              <a16:creationId xmlns:a16="http://schemas.microsoft.com/office/drawing/2014/main" id="{00000000-0008-0000-1500-00000200000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8" name="3 CuadroTexto">
          <a:extLst>
            <a:ext uri="{FF2B5EF4-FFF2-40B4-BE49-F238E27FC236}">
              <a16:creationId xmlns:a16="http://schemas.microsoft.com/office/drawing/2014/main" id="{00000000-0008-0000-1500-00000800000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11" name="3 CuadroTexto">
          <a:extLst>
            <a:ext uri="{FF2B5EF4-FFF2-40B4-BE49-F238E27FC236}">
              <a16:creationId xmlns:a16="http://schemas.microsoft.com/office/drawing/2014/main" id="{00000000-0008-0000-1500-00000B00000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14" name="3 CuadroTexto">
          <a:extLst>
            <a:ext uri="{FF2B5EF4-FFF2-40B4-BE49-F238E27FC236}">
              <a16:creationId xmlns:a16="http://schemas.microsoft.com/office/drawing/2014/main" id="{00000000-0008-0000-1500-00000E00000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21" name="3 CuadroTexto">
          <a:extLst>
            <a:ext uri="{FF2B5EF4-FFF2-40B4-BE49-F238E27FC236}">
              <a16:creationId xmlns:a16="http://schemas.microsoft.com/office/drawing/2014/main" id="{00000000-0008-0000-1500-00001500000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20" name="3 CuadroTexto">
          <a:extLst>
            <a:ext uri="{FF2B5EF4-FFF2-40B4-BE49-F238E27FC236}">
              <a16:creationId xmlns:a16="http://schemas.microsoft.com/office/drawing/2014/main" id="{00000000-0008-0000-1500-00001400000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28" name="3 CuadroTexto">
          <a:extLst>
            <a:ext uri="{FF2B5EF4-FFF2-40B4-BE49-F238E27FC236}">
              <a16:creationId xmlns:a16="http://schemas.microsoft.com/office/drawing/2014/main" id="{07BB2730-210B-4500-AD1B-65651953404E}"/>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76200</xdr:colOff>
      <xdr:row>1</xdr:row>
      <xdr:rowOff>38100</xdr:rowOff>
    </xdr:from>
    <xdr:to>
      <xdr:col>1</xdr:col>
      <xdr:colOff>1685925</xdr:colOff>
      <xdr:row>4</xdr:row>
      <xdr:rowOff>133350</xdr:rowOff>
    </xdr:to>
    <xdr:pic>
      <xdr:nvPicPr>
        <xdr:cNvPr id="34" name="Imagen 33">
          <a:extLst>
            <a:ext uri="{FF2B5EF4-FFF2-40B4-BE49-F238E27FC236}">
              <a16:creationId xmlns:a16="http://schemas.microsoft.com/office/drawing/2014/main" id="{400B7C48-0957-49DC-B5B8-E3D72358D9A9}"/>
            </a:ext>
          </a:extLst>
        </xdr:cNvPr>
        <xdr:cNvPicPr>
          <a:picLocks noChangeAspect="1"/>
        </xdr:cNvPicPr>
      </xdr:nvPicPr>
      <xdr:blipFill rotWithShape="1">
        <a:blip xmlns:r="http://schemas.openxmlformats.org/officeDocument/2006/relationships" r:embed="rId1"/>
        <a:srcRect l="3509" t="35350" r="36147" b="38594"/>
        <a:stretch/>
      </xdr:blipFill>
      <xdr:spPr>
        <a:xfrm>
          <a:off x="409575" y="209550"/>
          <a:ext cx="1609725" cy="581025"/>
        </a:xfrm>
        <a:prstGeom prst="rect">
          <a:avLst/>
        </a:prstGeom>
      </xdr:spPr>
    </xdr:pic>
    <xdr:clientData/>
  </xdr:twoCellAnchor>
  <xdr:twoCellAnchor editAs="oneCell">
    <xdr:from>
      <xdr:col>7</xdr:col>
      <xdr:colOff>276225</xdr:colOff>
      <xdr:row>1</xdr:row>
      <xdr:rowOff>9525</xdr:rowOff>
    </xdr:from>
    <xdr:to>
      <xdr:col>8</xdr:col>
      <xdr:colOff>952500</xdr:colOff>
      <xdr:row>4</xdr:row>
      <xdr:rowOff>104775</xdr:rowOff>
    </xdr:to>
    <xdr:pic>
      <xdr:nvPicPr>
        <xdr:cNvPr id="35" name="Imagen 34">
          <a:extLst>
            <a:ext uri="{FF2B5EF4-FFF2-40B4-BE49-F238E27FC236}">
              <a16:creationId xmlns:a16="http://schemas.microsoft.com/office/drawing/2014/main" id="{6D13D403-4E24-49F4-8AC3-D0A847E85A86}"/>
            </a:ext>
          </a:extLst>
        </xdr:cNvPr>
        <xdr:cNvPicPr>
          <a:picLocks noChangeAspect="1"/>
        </xdr:cNvPicPr>
      </xdr:nvPicPr>
      <xdr:blipFill rotWithShape="1">
        <a:blip xmlns:r="http://schemas.openxmlformats.org/officeDocument/2006/relationships" r:embed="rId1"/>
        <a:srcRect l="3509" t="35350" r="36147" b="38594"/>
        <a:stretch/>
      </xdr:blipFill>
      <xdr:spPr>
        <a:xfrm>
          <a:off x="8220075" y="180975"/>
          <a:ext cx="1609725" cy="581025"/>
        </a:xfrm>
        <a:prstGeom prst="rect">
          <a:avLst/>
        </a:prstGeom>
      </xdr:spPr>
    </xdr:pic>
    <xdr:clientData/>
  </xdr:twoCellAnchor>
  <xdr:twoCellAnchor>
    <xdr:from>
      <xdr:col>1</xdr:col>
      <xdr:colOff>2514600</xdr:colOff>
      <xdr:row>43</xdr:row>
      <xdr:rowOff>76200</xdr:rowOff>
    </xdr:from>
    <xdr:to>
      <xdr:col>3</xdr:col>
      <xdr:colOff>574097</xdr:colOff>
      <xdr:row>48</xdr:row>
      <xdr:rowOff>106506</xdr:rowOff>
    </xdr:to>
    <xdr:sp macro="" textlink="">
      <xdr:nvSpPr>
        <xdr:cNvPr id="36" name="4 CuadroTexto">
          <a:extLst>
            <a:ext uri="{FF2B5EF4-FFF2-40B4-BE49-F238E27FC236}">
              <a16:creationId xmlns:a16="http://schemas.microsoft.com/office/drawing/2014/main" id="{19F028DB-9996-41D4-96D0-943E1D97B886}"/>
            </a:ext>
          </a:extLst>
        </xdr:cNvPr>
        <xdr:cNvSpPr txBox="1"/>
      </xdr:nvSpPr>
      <xdr:spPr>
        <a:xfrm>
          <a:off x="2847975" y="8505825"/>
          <a:ext cx="1783772"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866775</xdr:colOff>
      <xdr:row>43</xdr:row>
      <xdr:rowOff>85725</xdr:rowOff>
    </xdr:from>
    <xdr:to>
      <xdr:col>6</xdr:col>
      <xdr:colOff>265834</xdr:colOff>
      <xdr:row>48</xdr:row>
      <xdr:rowOff>116032</xdr:rowOff>
    </xdr:to>
    <xdr:sp macro="" textlink="">
      <xdr:nvSpPr>
        <xdr:cNvPr id="37" name="5 CuadroTexto">
          <a:extLst>
            <a:ext uri="{FF2B5EF4-FFF2-40B4-BE49-F238E27FC236}">
              <a16:creationId xmlns:a16="http://schemas.microsoft.com/office/drawing/2014/main" id="{4D240506-6460-4B74-9A7B-26D6609F4354}"/>
            </a:ext>
          </a:extLst>
        </xdr:cNvPr>
        <xdr:cNvSpPr txBox="1"/>
      </xdr:nvSpPr>
      <xdr:spPr>
        <a:xfrm>
          <a:off x="4924425" y="8515350"/>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723900</xdr:colOff>
      <xdr:row>43</xdr:row>
      <xdr:rowOff>0</xdr:rowOff>
    </xdr:from>
    <xdr:to>
      <xdr:col>8</xdr:col>
      <xdr:colOff>886691</xdr:colOff>
      <xdr:row>47</xdr:row>
      <xdr:rowOff>130969</xdr:rowOff>
    </xdr:to>
    <xdr:sp macro="" textlink="">
      <xdr:nvSpPr>
        <xdr:cNvPr id="38" name="6 CuadroTexto">
          <a:extLst>
            <a:ext uri="{FF2B5EF4-FFF2-40B4-BE49-F238E27FC236}">
              <a16:creationId xmlns:a16="http://schemas.microsoft.com/office/drawing/2014/main" id="{B54A23FC-69F9-403D-9341-BB8260D5A8D8}"/>
            </a:ext>
          </a:extLst>
        </xdr:cNvPr>
        <xdr:cNvSpPr txBox="1"/>
      </xdr:nvSpPr>
      <xdr:spPr>
        <a:xfrm>
          <a:off x="7772400" y="8429625"/>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15" name="3 CuadroTexto">
          <a:extLst>
            <a:ext uri="{FF2B5EF4-FFF2-40B4-BE49-F238E27FC236}">
              <a16:creationId xmlns:a16="http://schemas.microsoft.com/office/drawing/2014/main" id="{2175CE48-1F3A-4C8A-97F5-47AACC5EF550}"/>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3" name="3 CuadroTexto">
          <a:extLst>
            <a:ext uri="{FF2B5EF4-FFF2-40B4-BE49-F238E27FC236}">
              <a16:creationId xmlns:a16="http://schemas.microsoft.com/office/drawing/2014/main" id="{C1F235DC-D4E3-4C88-8105-A86E1C4E2FB4}"/>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4" name="3 CuadroTexto">
          <a:extLst>
            <a:ext uri="{FF2B5EF4-FFF2-40B4-BE49-F238E27FC236}">
              <a16:creationId xmlns:a16="http://schemas.microsoft.com/office/drawing/2014/main" id="{2021577B-7C71-4DD3-9B0D-222660D06E99}"/>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2362200</xdr:colOff>
      <xdr:row>43</xdr:row>
      <xdr:rowOff>57150</xdr:rowOff>
    </xdr:from>
    <xdr:to>
      <xdr:col>4</xdr:col>
      <xdr:colOff>314325</xdr:colOff>
      <xdr:row>49</xdr:row>
      <xdr:rowOff>90487</xdr:rowOff>
    </xdr:to>
    <xdr:sp macro="" textlink="">
      <xdr:nvSpPr>
        <xdr:cNvPr id="7" name="4 CuadroTexto">
          <a:extLst>
            <a:ext uri="{FF2B5EF4-FFF2-40B4-BE49-F238E27FC236}">
              <a16:creationId xmlns:a16="http://schemas.microsoft.com/office/drawing/2014/main" id="{8C684EFC-857B-40CA-A4F5-63990CF645F5}"/>
            </a:ext>
          </a:extLst>
        </xdr:cNvPr>
        <xdr:cNvSpPr txBox="1"/>
      </xdr:nvSpPr>
      <xdr:spPr>
        <a:xfrm>
          <a:off x="2695575" y="8486775"/>
          <a:ext cx="2562225"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4</xdr:col>
      <xdr:colOff>333375</xdr:colOff>
      <xdr:row>43</xdr:row>
      <xdr:rowOff>104775</xdr:rowOff>
    </xdr:from>
    <xdr:to>
      <xdr:col>6</xdr:col>
      <xdr:colOff>295274</xdr:colOff>
      <xdr:row>48</xdr:row>
      <xdr:rowOff>13711</xdr:rowOff>
    </xdr:to>
    <xdr:sp macro="" textlink="">
      <xdr:nvSpPr>
        <xdr:cNvPr id="9" name="5 CuadroTexto">
          <a:extLst>
            <a:ext uri="{FF2B5EF4-FFF2-40B4-BE49-F238E27FC236}">
              <a16:creationId xmlns:a16="http://schemas.microsoft.com/office/drawing/2014/main" id="{7BFB0AB0-9734-4ECA-B6CE-39336EE53B23}"/>
            </a:ext>
          </a:extLst>
        </xdr:cNvPr>
        <xdr:cNvSpPr txBox="1"/>
      </xdr:nvSpPr>
      <xdr:spPr>
        <a:xfrm>
          <a:off x="5276850" y="8534400"/>
          <a:ext cx="2066924"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5" name="3 CuadroTexto">
          <a:extLst>
            <a:ext uri="{FF2B5EF4-FFF2-40B4-BE49-F238E27FC236}">
              <a16:creationId xmlns:a16="http://schemas.microsoft.com/office/drawing/2014/main" id="{288B3CA4-1A88-4C17-8E22-E3DAB9536E64}"/>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57150</xdr:colOff>
      <xdr:row>43</xdr:row>
      <xdr:rowOff>0</xdr:rowOff>
    </xdr:from>
    <xdr:to>
      <xdr:col>1</xdr:col>
      <xdr:colOff>1952625</xdr:colOff>
      <xdr:row>48</xdr:row>
      <xdr:rowOff>104775</xdr:rowOff>
    </xdr:to>
    <xdr:sp macro="" textlink="">
      <xdr:nvSpPr>
        <xdr:cNvPr id="6" name="3 CuadroTexto">
          <a:extLst>
            <a:ext uri="{FF2B5EF4-FFF2-40B4-BE49-F238E27FC236}">
              <a16:creationId xmlns:a16="http://schemas.microsoft.com/office/drawing/2014/main" id="{09322E96-58A4-4623-99F6-C8460562C057}"/>
            </a:ext>
          </a:extLst>
        </xdr:cNvPr>
        <xdr:cNvSpPr txBox="1"/>
      </xdr:nvSpPr>
      <xdr:spPr>
        <a:xfrm>
          <a:off x="390525" y="842962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400050</xdr:colOff>
      <xdr:row>23</xdr:row>
      <xdr:rowOff>28575</xdr:rowOff>
    </xdr:from>
    <xdr:to>
      <xdr:col>2</xdr:col>
      <xdr:colOff>104775</xdr:colOff>
      <xdr:row>27</xdr:row>
      <xdr:rowOff>180975</xdr:rowOff>
    </xdr:to>
    <xdr:sp macro="" textlink="">
      <xdr:nvSpPr>
        <xdr:cNvPr id="3" name="3 CuadroTexto">
          <a:extLst>
            <a:ext uri="{FF2B5EF4-FFF2-40B4-BE49-F238E27FC236}">
              <a16:creationId xmlns:a16="http://schemas.microsoft.com/office/drawing/2014/main" id="{00000000-0008-0000-1600-000003000000}"/>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9" name="3 CuadroTexto">
          <a:extLst>
            <a:ext uri="{FF2B5EF4-FFF2-40B4-BE49-F238E27FC236}">
              <a16:creationId xmlns:a16="http://schemas.microsoft.com/office/drawing/2014/main" id="{00000000-0008-0000-1600-000009000000}"/>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12" name="3 CuadroTexto">
          <a:extLst>
            <a:ext uri="{FF2B5EF4-FFF2-40B4-BE49-F238E27FC236}">
              <a16:creationId xmlns:a16="http://schemas.microsoft.com/office/drawing/2014/main" id="{00000000-0008-0000-1600-00000C000000}"/>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16" name="3 CuadroTexto">
          <a:extLst>
            <a:ext uri="{FF2B5EF4-FFF2-40B4-BE49-F238E27FC236}">
              <a16:creationId xmlns:a16="http://schemas.microsoft.com/office/drawing/2014/main" id="{00000000-0008-0000-1600-000010000000}"/>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22" name="3 CuadroTexto">
          <a:extLst>
            <a:ext uri="{FF2B5EF4-FFF2-40B4-BE49-F238E27FC236}">
              <a16:creationId xmlns:a16="http://schemas.microsoft.com/office/drawing/2014/main" id="{00000000-0008-0000-1600-000016000000}"/>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23" name="3 CuadroTexto">
          <a:extLst>
            <a:ext uri="{FF2B5EF4-FFF2-40B4-BE49-F238E27FC236}">
              <a16:creationId xmlns:a16="http://schemas.microsoft.com/office/drawing/2014/main" id="{00000000-0008-0000-1600-000017000000}"/>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28" name="3 CuadroTexto">
          <a:extLst>
            <a:ext uri="{FF2B5EF4-FFF2-40B4-BE49-F238E27FC236}">
              <a16:creationId xmlns:a16="http://schemas.microsoft.com/office/drawing/2014/main" id="{C394CDDD-3325-412E-BB33-18BACECC38DA}"/>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47625</xdr:colOff>
      <xdr:row>1</xdr:row>
      <xdr:rowOff>66675</xdr:rowOff>
    </xdr:from>
    <xdr:to>
      <xdr:col>1</xdr:col>
      <xdr:colOff>1657350</xdr:colOff>
      <xdr:row>4</xdr:row>
      <xdr:rowOff>133350</xdr:rowOff>
    </xdr:to>
    <xdr:pic>
      <xdr:nvPicPr>
        <xdr:cNvPr id="33" name="Imagen 32">
          <a:extLst>
            <a:ext uri="{FF2B5EF4-FFF2-40B4-BE49-F238E27FC236}">
              <a16:creationId xmlns:a16="http://schemas.microsoft.com/office/drawing/2014/main" id="{EABE336C-F4FF-4FC6-B308-C00C385472FD}"/>
            </a:ext>
          </a:extLst>
        </xdr:cNvPr>
        <xdr:cNvPicPr>
          <a:picLocks noChangeAspect="1"/>
        </xdr:cNvPicPr>
      </xdr:nvPicPr>
      <xdr:blipFill rotWithShape="1">
        <a:blip xmlns:r="http://schemas.openxmlformats.org/officeDocument/2006/relationships" r:embed="rId1"/>
        <a:srcRect l="3509" t="35350" r="36147" b="38594"/>
        <a:stretch/>
      </xdr:blipFill>
      <xdr:spPr>
        <a:xfrm>
          <a:off x="209550" y="266700"/>
          <a:ext cx="1609725" cy="638175"/>
        </a:xfrm>
        <a:prstGeom prst="rect">
          <a:avLst/>
        </a:prstGeom>
      </xdr:spPr>
    </xdr:pic>
    <xdr:clientData/>
  </xdr:twoCellAnchor>
  <xdr:twoCellAnchor editAs="oneCell">
    <xdr:from>
      <xdr:col>10</xdr:col>
      <xdr:colOff>266700</xdr:colOff>
      <xdr:row>1</xdr:row>
      <xdr:rowOff>47625</xdr:rowOff>
    </xdr:from>
    <xdr:to>
      <xdr:col>11</xdr:col>
      <xdr:colOff>904875</xdr:colOff>
      <xdr:row>4</xdr:row>
      <xdr:rowOff>114300</xdr:rowOff>
    </xdr:to>
    <xdr:pic>
      <xdr:nvPicPr>
        <xdr:cNvPr id="34" name="Imagen 33">
          <a:extLst>
            <a:ext uri="{FF2B5EF4-FFF2-40B4-BE49-F238E27FC236}">
              <a16:creationId xmlns:a16="http://schemas.microsoft.com/office/drawing/2014/main" id="{D22315D4-9832-4D99-BCB7-F92B597E9532}"/>
            </a:ext>
          </a:extLst>
        </xdr:cNvPr>
        <xdr:cNvPicPr>
          <a:picLocks noChangeAspect="1"/>
        </xdr:cNvPicPr>
      </xdr:nvPicPr>
      <xdr:blipFill rotWithShape="1">
        <a:blip xmlns:r="http://schemas.openxmlformats.org/officeDocument/2006/relationships" r:embed="rId1"/>
        <a:srcRect l="3509" t="35350" r="36147" b="38594"/>
        <a:stretch/>
      </xdr:blipFill>
      <xdr:spPr>
        <a:xfrm>
          <a:off x="10477500" y="247650"/>
          <a:ext cx="1609725" cy="638175"/>
        </a:xfrm>
        <a:prstGeom prst="rect">
          <a:avLst/>
        </a:prstGeom>
      </xdr:spPr>
    </xdr:pic>
    <xdr:clientData/>
  </xdr:twoCellAnchor>
  <xdr:twoCellAnchor>
    <xdr:from>
      <xdr:col>2</xdr:col>
      <xdr:colOff>952499</xdr:colOff>
      <xdr:row>23</xdr:row>
      <xdr:rowOff>95250</xdr:rowOff>
    </xdr:from>
    <xdr:to>
      <xdr:col>4</xdr:col>
      <xdr:colOff>962024</xdr:colOff>
      <xdr:row>27</xdr:row>
      <xdr:rowOff>173181</xdr:rowOff>
    </xdr:to>
    <xdr:sp macro="" textlink="">
      <xdr:nvSpPr>
        <xdr:cNvPr id="35" name="4 CuadroTexto">
          <a:extLst>
            <a:ext uri="{FF2B5EF4-FFF2-40B4-BE49-F238E27FC236}">
              <a16:creationId xmlns:a16="http://schemas.microsoft.com/office/drawing/2014/main" id="{38FD11A7-714D-46EB-A2E0-6C61D366B87A}"/>
            </a:ext>
          </a:extLst>
        </xdr:cNvPr>
        <xdr:cNvSpPr txBox="1"/>
      </xdr:nvSpPr>
      <xdr:spPr>
        <a:xfrm>
          <a:off x="3305174" y="6048375"/>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9</xdr:col>
      <xdr:colOff>485775</xdr:colOff>
      <xdr:row>23</xdr:row>
      <xdr:rowOff>104775</xdr:rowOff>
    </xdr:from>
    <xdr:to>
      <xdr:col>11</xdr:col>
      <xdr:colOff>734291</xdr:colOff>
      <xdr:row>27</xdr:row>
      <xdr:rowOff>121444</xdr:rowOff>
    </xdr:to>
    <xdr:sp macro="" textlink="">
      <xdr:nvSpPr>
        <xdr:cNvPr id="37" name="6 CuadroTexto">
          <a:extLst>
            <a:ext uri="{FF2B5EF4-FFF2-40B4-BE49-F238E27FC236}">
              <a16:creationId xmlns:a16="http://schemas.microsoft.com/office/drawing/2014/main" id="{2B9E1E29-18E6-4700-AA74-876B977F651D}"/>
            </a:ext>
          </a:extLst>
        </xdr:cNvPr>
        <xdr:cNvSpPr txBox="1"/>
      </xdr:nvSpPr>
      <xdr:spPr>
        <a:xfrm>
          <a:off x="9925050" y="6057900"/>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400050</xdr:colOff>
      <xdr:row>23</xdr:row>
      <xdr:rowOff>28575</xdr:rowOff>
    </xdr:from>
    <xdr:to>
      <xdr:col>2</xdr:col>
      <xdr:colOff>104775</xdr:colOff>
      <xdr:row>27</xdr:row>
      <xdr:rowOff>180975</xdr:rowOff>
    </xdr:to>
    <xdr:sp macro="" textlink="">
      <xdr:nvSpPr>
        <xdr:cNvPr id="15" name="3 CuadroTexto">
          <a:extLst>
            <a:ext uri="{FF2B5EF4-FFF2-40B4-BE49-F238E27FC236}">
              <a16:creationId xmlns:a16="http://schemas.microsoft.com/office/drawing/2014/main" id="{5C0CF685-95E3-4246-B1A0-8035ACC8B9B6}"/>
            </a:ext>
          </a:extLst>
        </xdr:cNvPr>
        <xdr:cNvSpPr txBox="1"/>
      </xdr:nvSpPr>
      <xdr:spPr>
        <a:xfrm>
          <a:off x="561975" y="598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533400</xdr:colOff>
      <xdr:row>22</xdr:row>
      <xdr:rowOff>180975</xdr:rowOff>
    </xdr:from>
    <xdr:to>
      <xdr:col>2</xdr:col>
      <xdr:colOff>238125</xdr:colOff>
      <xdr:row>27</xdr:row>
      <xdr:rowOff>142875</xdr:rowOff>
    </xdr:to>
    <xdr:sp macro="" textlink="">
      <xdr:nvSpPr>
        <xdr:cNvPr id="6" name="3 CuadroTexto">
          <a:extLst>
            <a:ext uri="{FF2B5EF4-FFF2-40B4-BE49-F238E27FC236}">
              <a16:creationId xmlns:a16="http://schemas.microsoft.com/office/drawing/2014/main" id="{1B846085-1DFF-4429-9359-4266F3B180BB}"/>
            </a:ext>
          </a:extLst>
        </xdr:cNvPr>
        <xdr:cNvSpPr txBox="1"/>
      </xdr:nvSpPr>
      <xdr:spPr>
        <a:xfrm>
          <a:off x="695325" y="59436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6</xdr:col>
      <xdr:colOff>209550</xdr:colOff>
      <xdr:row>23</xdr:row>
      <xdr:rowOff>133350</xdr:rowOff>
    </xdr:from>
    <xdr:to>
      <xdr:col>8</xdr:col>
      <xdr:colOff>133349</xdr:colOff>
      <xdr:row>27</xdr:row>
      <xdr:rowOff>89911</xdr:rowOff>
    </xdr:to>
    <xdr:sp macro="" textlink="">
      <xdr:nvSpPr>
        <xdr:cNvPr id="7" name="5 CuadroTexto">
          <a:extLst>
            <a:ext uri="{FF2B5EF4-FFF2-40B4-BE49-F238E27FC236}">
              <a16:creationId xmlns:a16="http://schemas.microsoft.com/office/drawing/2014/main" id="{0BAA0CC5-7568-4FFA-A9FD-69A6873A41B6}"/>
            </a:ext>
          </a:extLst>
        </xdr:cNvPr>
        <xdr:cNvSpPr txBox="1"/>
      </xdr:nvSpPr>
      <xdr:spPr>
        <a:xfrm>
          <a:off x="6448425" y="6086475"/>
          <a:ext cx="2066924"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8</xdr:col>
      <xdr:colOff>942975</xdr:colOff>
      <xdr:row>23</xdr:row>
      <xdr:rowOff>104775</xdr:rowOff>
    </xdr:from>
    <xdr:to>
      <xdr:col>11</xdr:col>
      <xdr:colOff>619124</xdr:colOff>
      <xdr:row>27</xdr:row>
      <xdr:rowOff>121444</xdr:rowOff>
    </xdr:to>
    <xdr:sp macro="" textlink="">
      <xdr:nvSpPr>
        <xdr:cNvPr id="8" name="6 CuadroTexto">
          <a:extLst>
            <a:ext uri="{FF2B5EF4-FFF2-40B4-BE49-F238E27FC236}">
              <a16:creationId xmlns:a16="http://schemas.microsoft.com/office/drawing/2014/main" id="{357E0DF3-E661-4F2E-AB5A-94533760336C}"/>
            </a:ext>
          </a:extLst>
        </xdr:cNvPr>
        <xdr:cNvSpPr txBox="1"/>
      </xdr:nvSpPr>
      <xdr:spPr>
        <a:xfrm>
          <a:off x="9324975" y="6057900"/>
          <a:ext cx="2476499"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9525</xdr:colOff>
      <xdr:row>80</xdr:row>
      <xdr:rowOff>133350</xdr:rowOff>
    </xdr:from>
    <xdr:to>
      <xdr:col>2</xdr:col>
      <xdr:colOff>1905000</xdr:colOff>
      <xdr:row>86</xdr:row>
      <xdr:rowOff>76200</xdr:rowOff>
    </xdr:to>
    <xdr:sp macro="" textlink="">
      <xdr:nvSpPr>
        <xdr:cNvPr id="2" name="3 CuadroTexto">
          <a:extLst>
            <a:ext uri="{FF2B5EF4-FFF2-40B4-BE49-F238E27FC236}">
              <a16:creationId xmlns:a16="http://schemas.microsoft.com/office/drawing/2014/main" id="{00000000-0008-0000-1700-000002000000}"/>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8" name="3 CuadroTexto">
          <a:extLst>
            <a:ext uri="{FF2B5EF4-FFF2-40B4-BE49-F238E27FC236}">
              <a16:creationId xmlns:a16="http://schemas.microsoft.com/office/drawing/2014/main" id="{00000000-0008-0000-1700-000008000000}"/>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11" name="3 CuadroTexto">
          <a:extLst>
            <a:ext uri="{FF2B5EF4-FFF2-40B4-BE49-F238E27FC236}">
              <a16:creationId xmlns:a16="http://schemas.microsoft.com/office/drawing/2014/main" id="{00000000-0008-0000-1700-00000B000000}"/>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14" name="3 CuadroTexto">
          <a:extLst>
            <a:ext uri="{FF2B5EF4-FFF2-40B4-BE49-F238E27FC236}">
              <a16:creationId xmlns:a16="http://schemas.microsoft.com/office/drawing/2014/main" id="{00000000-0008-0000-1700-00000E000000}"/>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22" name="3 CuadroTexto">
          <a:extLst>
            <a:ext uri="{FF2B5EF4-FFF2-40B4-BE49-F238E27FC236}">
              <a16:creationId xmlns:a16="http://schemas.microsoft.com/office/drawing/2014/main" id="{00000000-0008-0000-1700-000016000000}"/>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23" name="3 CuadroTexto">
          <a:extLst>
            <a:ext uri="{FF2B5EF4-FFF2-40B4-BE49-F238E27FC236}">
              <a16:creationId xmlns:a16="http://schemas.microsoft.com/office/drawing/2014/main" id="{00000000-0008-0000-1700-000017000000}"/>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26" name="3 CuadroTexto">
          <a:extLst>
            <a:ext uri="{FF2B5EF4-FFF2-40B4-BE49-F238E27FC236}">
              <a16:creationId xmlns:a16="http://schemas.microsoft.com/office/drawing/2014/main" id="{5801536C-87F5-42C9-AEE0-E2A6E8ABF3AC}"/>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2</xdr:col>
      <xdr:colOff>47625</xdr:colOff>
      <xdr:row>1</xdr:row>
      <xdr:rowOff>28576</xdr:rowOff>
    </xdr:from>
    <xdr:to>
      <xdr:col>2</xdr:col>
      <xdr:colOff>1657350</xdr:colOff>
      <xdr:row>4</xdr:row>
      <xdr:rowOff>95251</xdr:rowOff>
    </xdr:to>
    <xdr:pic>
      <xdr:nvPicPr>
        <xdr:cNvPr id="35" name="Imagen 34">
          <a:extLst>
            <a:ext uri="{FF2B5EF4-FFF2-40B4-BE49-F238E27FC236}">
              <a16:creationId xmlns:a16="http://schemas.microsoft.com/office/drawing/2014/main" id="{AEE088A1-BA63-4BF6-99E4-064F6CDA65B6}"/>
            </a:ext>
          </a:extLst>
        </xdr:cNvPr>
        <xdr:cNvPicPr>
          <a:picLocks noChangeAspect="1"/>
        </xdr:cNvPicPr>
      </xdr:nvPicPr>
      <xdr:blipFill rotWithShape="1">
        <a:blip xmlns:r="http://schemas.openxmlformats.org/officeDocument/2006/relationships" r:embed="rId1"/>
        <a:srcRect l="3509" t="35350" r="36147" b="38594"/>
        <a:stretch/>
      </xdr:blipFill>
      <xdr:spPr>
        <a:xfrm>
          <a:off x="685800" y="200026"/>
          <a:ext cx="1609725" cy="552450"/>
        </a:xfrm>
        <a:prstGeom prst="rect">
          <a:avLst/>
        </a:prstGeom>
      </xdr:spPr>
    </xdr:pic>
    <xdr:clientData/>
  </xdr:twoCellAnchor>
  <xdr:twoCellAnchor editAs="oneCell">
    <xdr:from>
      <xdr:col>4</xdr:col>
      <xdr:colOff>952500</xdr:colOff>
      <xdr:row>1</xdr:row>
      <xdr:rowOff>66675</xdr:rowOff>
    </xdr:from>
    <xdr:to>
      <xdr:col>5</xdr:col>
      <xdr:colOff>1362075</xdr:colOff>
      <xdr:row>4</xdr:row>
      <xdr:rowOff>133350</xdr:rowOff>
    </xdr:to>
    <xdr:pic>
      <xdr:nvPicPr>
        <xdr:cNvPr id="36" name="Imagen 35">
          <a:extLst>
            <a:ext uri="{FF2B5EF4-FFF2-40B4-BE49-F238E27FC236}">
              <a16:creationId xmlns:a16="http://schemas.microsoft.com/office/drawing/2014/main" id="{BB8207FB-FFDA-4923-8F87-2159D595FB58}"/>
            </a:ext>
          </a:extLst>
        </xdr:cNvPr>
        <xdr:cNvPicPr>
          <a:picLocks noChangeAspect="1"/>
        </xdr:cNvPicPr>
      </xdr:nvPicPr>
      <xdr:blipFill rotWithShape="1">
        <a:blip xmlns:r="http://schemas.openxmlformats.org/officeDocument/2006/relationships" r:embed="rId1"/>
        <a:srcRect l="3509" t="35350" r="36147" b="38594"/>
        <a:stretch/>
      </xdr:blipFill>
      <xdr:spPr>
        <a:xfrm>
          <a:off x="7419975" y="238125"/>
          <a:ext cx="1609725" cy="552450"/>
        </a:xfrm>
        <a:prstGeom prst="rect">
          <a:avLst/>
        </a:prstGeom>
      </xdr:spPr>
    </xdr:pic>
    <xdr:clientData/>
  </xdr:twoCellAnchor>
  <xdr:twoCellAnchor>
    <xdr:from>
      <xdr:col>2</xdr:col>
      <xdr:colOff>1990725</xdr:colOff>
      <xdr:row>81</xdr:row>
      <xdr:rowOff>66675</xdr:rowOff>
    </xdr:from>
    <xdr:to>
      <xdr:col>2</xdr:col>
      <xdr:colOff>3943350</xdr:colOff>
      <xdr:row>86</xdr:row>
      <xdr:rowOff>96981</xdr:rowOff>
    </xdr:to>
    <xdr:sp macro="" textlink="">
      <xdr:nvSpPr>
        <xdr:cNvPr id="37" name="4 CuadroTexto">
          <a:extLst>
            <a:ext uri="{FF2B5EF4-FFF2-40B4-BE49-F238E27FC236}">
              <a16:creationId xmlns:a16="http://schemas.microsoft.com/office/drawing/2014/main" id="{2C59CCD4-7F9C-4D1E-B4B7-188E7BAC7B93}"/>
            </a:ext>
          </a:extLst>
        </xdr:cNvPr>
        <xdr:cNvSpPr txBox="1"/>
      </xdr:nvSpPr>
      <xdr:spPr>
        <a:xfrm>
          <a:off x="2628900" y="13696950"/>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4133850</xdr:colOff>
      <xdr:row>81</xdr:row>
      <xdr:rowOff>95250</xdr:rowOff>
    </xdr:from>
    <xdr:to>
      <xdr:col>4</xdr:col>
      <xdr:colOff>694459</xdr:colOff>
      <xdr:row>86</xdr:row>
      <xdr:rowOff>125557</xdr:rowOff>
    </xdr:to>
    <xdr:sp macro="" textlink="">
      <xdr:nvSpPr>
        <xdr:cNvPr id="38" name="5 CuadroTexto">
          <a:extLst>
            <a:ext uri="{FF2B5EF4-FFF2-40B4-BE49-F238E27FC236}">
              <a16:creationId xmlns:a16="http://schemas.microsoft.com/office/drawing/2014/main" id="{C643E527-72F5-48CD-BA0B-2DAFA894E789}"/>
            </a:ext>
          </a:extLst>
        </xdr:cNvPr>
        <xdr:cNvSpPr txBox="1"/>
      </xdr:nvSpPr>
      <xdr:spPr>
        <a:xfrm>
          <a:off x="4772025" y="13725525"/>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15" name="3 CuadroTexto">
          <a:extLst>
            <a:ext uri="{FF2B5EF4-FFF2-40B4-BE49-F238E27FC236}">
              <a16:creationId xmlns:a16="http://schemas.microsoft.com/office/drawing/2014/main" id="{67EE855A-E5F6-4913-A3FF-F54F5EA1F7AE}"/>
            </a:ext>
          </a:extLst>
        </xdr:cNvPr>
        <xdr:cNvSpPr txBox="1"/>
      </xdr:nvSpPr>
      <xdr:spPr>
        <a:xfrm>
          <a:off x="647700" y="136017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3" name="3 CuadroTexto">
          <a:extLst>
            <a:ext uri="{FF2B5EF4-FFF2-40B4-BE49-F238E27FC236}">
              <a16:creationId xmlns:a16="http://schemas.microsoft.com/office/drawing/2014/main" id="{117AC182-03ED-4615-8DC2-644DC9556559}"/>
            </a:ext>
          </a:extLst>
        </xdr:cNvPr>
        <xdr:cNvSpPr txBox="1"/>
      </xdr:nvSpPr>
      <xdr:spPr>
        <a:xfrm>
          <a:off x="647700" y="137541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2</xdr:col>
      <xdr:colOff>1857376</xdr:colOff>
      <xdr:row>81</xdr:row>
      <xdr:rowOff>38100</xdr:rowOff>
    </xdr:from>
    <xdr:to>
      <xdr:col>2</xdr:col>
      <xdr:colOff>4124326</xdr:colOff>
      <xdr:row>87</xdr:row>
      <xdr:rowOff>71437</xdr:rowOff>
    </xdr:to>
    <xdr:sp macro="" textlink="">
      <xdr:nvSpPr>
        <xdr:cNvPr id="6" name="4 CuadroTexto">
          <a:extLst>
            <a:ext uri="{FF2B5EF4-FFF2-40B4-BE49-F238E27FC236}">
              <a16:creationId xmlns:a16="http://schemas.microsoft.com/office/drawing/2014/main" id="{A2324E89-A05B-4F00-8BE3-3242955BF0BD}"/>
            </a:ext>
          </a:extLst>
        </xdr:cNvPr>
        <xdr:cNvSpPr txBox="1"/>
      </xdr:nvSpPr>
      <xdr:spPr>
        <a:xfrm>
          <a:off x="2495551" y="13820775"/>
          <a:ext cx="2266950" cy="1004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4029075</xdr:colOff>
      <xdr:row>81</xdr:row>
      <xdr:rowOff>66675</xdr:rowOff>
    </xdr:from>
    <xdr:to>
      <xdr:col>4</xdr:col>
      <xdr:colOff>266699</xdr:colOff>
      <xdr:row>85</xdr:row>
      <xdr:rowOff>137536</xdr:rowOff>
    </xdr:to>
    <xdr:sp macro="" textlink="">
      <xdr:nvSpPr>
        <xdr:cNvPr id="7" name="5 CuadroTexto">
          <a:extLst>
            <a:ext uri="{FF2B5EF4-FFF2-40B4-BE49-F238E27FC236}">
              <a16:creationId xmlns:a16="http://schemas.microsoft.com/office/drawing/2014/main" id="{EB82FC50-A8BD-433B-918B-4ED436AD0D9C}"/>
            </a:ext>
          </a:extLst>
        </xdr:cNvPr>
        <xdr:cNvSpPr txBox="1"/>
      </xdr:nvSpPr>
      <xdr:spPr>
        <a:xfrm>
          <a:off x="4667250" y="13849350"/>
          <a:ext cx="2066924"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4</xdr:col>
      <xdr:colOff>209550</xdr:colOff>
      <xdr:row>81</xdr:row>
      <xdr:rowOff>28575</xdr:rowOff>
    </xdr:from>
    <xdr:to>
      <xdr:col>5</xdr:col>
      <xdr:colOff>1247775</xdr:colOff>
      <xdr:row>85</xdr:row>
      <xdr:rowOff>159544</xdr:rowOff>
    </xdr:to>
    <xdr:sp macro="" textlink="">
      <xdr:nvSpPr>
        <xdr:cNvPr id="9" name="6 CuadroTexto">
          <a:extLst>
            <a:ext uri="{FF2B5EF4-FFF2-40B4-BE49-F238E27FC236}">
              <a16:creationId xmlns:a16="http://schemas.microsoft.com/office/drawing/2014/main" id="{9A2493F0-9FE8-41B2-9614-1961F17C5D4E}"/>
            </a:ext>
          </a:extLst>
        </xdr:cNvPr>
        <xdr:cNvSpPr txBox="1"/>
      </xdr:nvSpPr>
      <xdr:spPr>
        <a:xfrm>
          <a:off x="6677025" y="13811250"/>
          <a:ext cx="2238375"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2</xdr:col>
      <xdr:colOff>9525</xdr:colOff>
      <xdr:row>80</xdr:row>
      <xdr:rowOff>133350</xdr:rowOff>
    </xdr:from>
    <xdr:to>
      <xdr:col>2</xdr:col>
      <xdr:colOff>1905000</xdr:colOff>
      <xdr:row>86</xdr:row>
      <xdr:rowOff>76200</xdr:rowOff>
    </xdr:to>
    <xdr:sp macro="" textlink="">
      <xdr:nvSpPr>
        <xdr:cNvPr id="4" name="3 CuadroTexto">
          <a:extLst>
            <a:ext uri="{FF2B5EF4-FFF2-40B4-BE49-F238E27FC236}">
              <a16:creationId xmlns:a16="http://schemas.microsoft.com/office/drawing/2014/main" id="{167FDD38-4CF8-48AC-9AE9-183A6A29C7B4}"/>
            </a:ext>
          </a:extLst>
        </xdr:cNvPr>
        <xdr:cNvSpPr txBox="1"/>
      </xdr:nvSpPr>
      <xdr:spPr>
        <a:xfrm>
          <a:off x="647700" y="137541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133350</xdr:colOff>
      <xdr:row>79</xdr:row>
      <xdr:rowOff>38100</xdr:rowOff>
    </xdr:from>
    <xdr:to>
      <xdr:col>1</xdr:col>
      <xdr:colOff>2028825</xdr:colOff>
      <xdr:row>84</xdr:row>
      <xdr:rowOff>142875</xdr:rowOff>
    </xdr:to>
    <xdr:sp macro="" textlink="">
      <xdr:nvSpPr>
        <xdr:cNvPr id="3" name="3 CuadroTexto">
          <a:extLst>
            <a:ext uri="{FF2B5EF4-FFF2-40B4-BE49-F238E27FC236}">
              <a16:creationId xmlns:a16="http://schemas.microsoft.com/office/drawing/2014/main" id="{00000000-0008-0000-1800-000003000000}"/>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9" name="3 CuadroTexto">
          <a:extLst>
            <a:ext uri="{FF2B5EF4-FFF2-40B4-BE49-F238E27FC236}">
              <a16:creationId xmlns:a16="http://schemas.microsoft.com/office/drawing/2014/main" id="{00000000-0008-0000-1800-000009000000}"/>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14" name="3 CuadroTexto">
          <a:extLst>
            <a:ext uri="{FF2B5EF4-FFF2-40B4-BE49-F238E27FC236}">
              <a16:creationId xmlns:a16="http://schemas.microsoft.com/office/drawing/2014/main" id="{00000000-0008-0000-1800-00000E000000}"/>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17" name="3 CuadroTexto">
          <a:extLst>
            <a:ext uri="{FF2B5EF4-FFF2-40B4-BE49-F238E27FC236}">
              <a16:creationId xmlns:a16="http://schemas.microsoft.com/office/drawing/2014/main" id="{00000000-0008-0000-1800-000011000000}"/>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22" name="3 CuadroTexto">
          <a:extLst>
            <a:ext uri="{FF2B5EF4-FFF2-40B4-BE49-F238E27FC236}">
              <a16:creationId xmlns:a16="http://schemas.microsoft.com/office/drawing/2014/main" id="{00000000-0008-0000-1800-000016000000}"/>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23" name="3 CuadroTexto">
          <a:extLst>
            <a:ext uri="{FF2B5EF4-FFF2-40B4-BE49-F238E27FC236}">
              <a16:creationId xmlns:a16="http://schemas.microsoft.com/office/drawing/2014/main" id="{00000000-0008-0000-1800-000017000000}"/>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28" name="3 CuadroTexto">
          <a:extLst>
            <a:ext uri="{FF2B5EF4-FFF2-40B4-BE49-F238E27FC236}">
              <a16:creationId xmlns:a16="http://schemas.microsoft.com/office/drawing/2014/main" id="{1666AB3A-2FB4-40A3-8842-2ED1B5FCC70F}"/>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28575</xdr:colOff>
      <xdr:row>1</xdr:row>
      <xdr:rowOff>76200</xdr:rowOff>
    </xdr:from>
    <xdr:to>
      <xdr:col>1</xdr:col>
      <xdr:colOff>1638300</xdr:colOff>
      <xdr:row>4</xdr:row>
      <xdr:rowOff>142875</xdr:rowOff>
    </xdr:to>
    <xdr:pic>
      <xdr:nvPicPr>
        <xdr:cNvPr id="33" name="Imagen 32">
          <a:extLst>
            <a:ext uri="{FF2B5EF4-FFF2-40B4-BE49-F238E27FC236}">
              <a16:creationId xmlns:a16="http://schemas.microsoft.com/office/drawing/2014/main" id="{9D254594-BAFF-44DB-AB76-DCA911938E05}"/>
            </a:ext>
          </a:extLst>
        </xdr:cNvPr>
        <xdr:cNvPicPr>
          <a:picLocks noChangeAspect="1"/>
        </xdr:cNvPicPr>
      </xdr:nvPicPr>
      <xdr:blipFill rotWithShape="1">
        <a:blip xmlns:r="http://schemas.openxmlformats.org/officeDocument/2006/relationships" r:embed="rId1"/>
        <a:srcRect l="3509" t="35350" r="36147" b="38594"/>
        <a:stretch/>
      </xdr:blipFill>
      <xdr:spPr>
        <a:xfrm>
          <a:off x="171450" y="247650"/>
          <a:ext cx="1609725" cy="552450"/>
        </a:xfrm>
        <a:prstGeom prst="rect">
          <a:avLst/>
        </a:prstGeom>
      </xdr:spPr>
    </xdr:pic>
    <xdr:clientData/>
  </xdr:twoCellAnchor>
  <xdr:twoCellAnchor editAs="oneCell">
    <xdr:from>
      <xdr:col>6</xdr:col>
      <xdr:colOff>581025</xdr:colOff>
      <xdr:row>1</xdr:row>
      <xdr:rowOff>76200</xdr:rowOff>
    </xdr:from>
    <xdr:to>
      <xdr:col>7</xdr:col>
      <xdr:colOff>1095375</xdr:colOff>
      <xdr:row>4</xdr:row>
      <xdr:rowOff>142875</xdr:rowOff>
    </xdr:to>
    <xdr:pic>
      <xdr:nvPicPr>
        <xdr:cNvPr id="34" name="Imagen 33">
          <a:extLst>
            <a:ext uri="{FF2B5EF4-FFF2-40B4-BE49-F238E27FC236}">
              <a16:creationId xmlns:a16="http://schemas.microsoft.com/office/drawing/2014/main" id="{27143C7E-87A6-41A2-93C1-F6637FDA16B7}"/>
            </a:ext>
          </a:extLst>
        </xdr:cNvPr>
        <xdr:cNvPicPr>
          <a:picLocks noChangeAspect="1"/>
        </xdr:cNvPicPr>
      </xdr:nvPicPr>
      <xdr:blipFill rotWithShape="1">
        <a:blip xmlns:r="http://schemas.openxmlformats.org/officeDocument/2006/relationships" r:embed="rId1"/>
        <a:srcRect l="3509" t="35350" r="36147" b="38594"/>
        <a:stretch/>
      </xdr:blipFill>
      <xdr:spPr>
        <a:xfrm>
          <a:off x="7848600" y="247650"/>
          <a:ext cx="1609725" cy="552450"/>
        </a:xfrm>
        <a:prstGeom prst="rect">
          <a:avLst/>
        </a:prstGeom>
      </xdr:spPr>
    </xdr:pic>
    <xdr:clientData/>
  </xdr:twoCellAnchor>
  <xdr:twoCellAnchor>
    <xdr:from>
      <xdr:col>1</xdr:col>
      <xdr:colOff>2514600</xdr:colOff>
      <xdr:row>79</xdr:row>
      <xdr:rowOff>114300</xdr:rowOff>
    </xdr:from>
    <xdr:to>
      <xdr:col>3</xdr:col>
      <xdr:colOff>447675</xdr:colOff>
      <xdr:row>84</xdr:row>
      <xdr:rowOff>144606</xdr:rowOff>
    </xdr:to>
    <xdr:sp macro="" textlink="">
      <xdr:nvSpPr>
        <xdr:cNvPr id="36" name="4 CuadroTexto">
          <a:extLst>
            <a:ext uri="{FF2B5EF4-FFF2-40B4-BE49-F238E27FC236}">
              <a16:creationId xmlns:a16="http://schemas.microsoft.com/office/drawing/2014/main" id="{B76DDD43-1E86-40A6-B309-C2EE307AB407}"/>
            </a:ext>
          </a:extLst>
        </xdr:cNvPr>
        <xdr:cNvSpPr txBox="1"/>
      </xdr:nvSpPr>
      <xdr:spPr>
        <a:xfrm>
          <a:off x="2657475" y="15306675"/>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590550</xdr:colOff>
      <xdr:row>79</xdr:row>
      <xdr:rowOff>114300</xdr:rowOff>
    </xdr:from>
    <xdr:to>
      <xdr:col>5</xdr:col>
      <xdr:colOff>799234</xdr:colOff>
      <xdr:row>84</xdr:row>
      <xdr:rowOff>144607</xdr:rowOff>
    </xdr:to>
    <xdr:sp macro="" textlink="">
      <xdr:nvSpPr>
        <xdr:cNvPr id="37" name="5 CuadroTexto">
          <a:extLst>
            <a:ext uri="{FF2B5EF4-FFF2-40B4-BE49-F238E27FC236}">
              <a16:creationId xmlns:a16="http://schemas.microsoft.com/office/drawing/2014/main" id="{3F6BF554-BA6E-4C33-AB4C-6C21117A27DC}"/>
            </a:ext>
          </a:extLst>
        </xdr:cNvPr>
        <xdr:cNvSpPr txBox="1"/>
      </xdr:nvSpPr>
      <xdr:spPr>
        <a:xfrm>
          <a:off x="4752975" y="15306675"/>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9525</xdr:colOff>
      <xdr:row>79</xdr:row>
      <xdr:rowOff>104775</xdr:rowOff>
    </xdr:from>
    <xdr:to>
      <xdr:col>7</xdr:col>
      <xdr:colOff>905741</xdr:colOff>
      <xdr:row>84</xdr:row>
      <xdr:rowOff>73819</xdr:rowOff>
    </xdr:to>
    <xdr:sp macro="" textlink="">
      <xdr:nvSpPr>
        <xdr:cNvPr id="39" name="6 CuadroTexto">
          <a:extLst>
            <a:ext uri="{FF2B5EF4-FFF2-40B4-BE49-F238E27FC236}">
              <a16:creationId xmlns:a16="http://schemas.microsoft.com/office/drawing/2014/main" id="{605A5D77-21EF-45D9-A997-7BBEB26F0F65}"/>
            </a:ext>
          </a:extLst>
        </xdr:cNvPr>
        <xdr:cNvSpPr txBox="1"/>
      </xdr:nvSpPr>
      <xdr:spPr>
        <a:xfrm>
          <a:off x="7277100" y="15297150"/>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16" name="3 CuadroTexto">
          <a:extLst>
            <a:ext uri="{FF2B5EF4-FFF2-40B4-BE49-F238E27FC236}">
              <a16:creationId xmlns:a16="http://schemas.microsoft.com/office/drawing/2014/main" id="{E0021FF8-D0AE-457C-B754-77BD7515C70F}"/>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2" name="3 CuadroTexto">
          <a:extLst>
            <a:ext uri="{FF2B5EF4-FFF2-40B4-BE49-F238E27FC236}">
              <a16:creationId xmlns:a16="http://schemas.microsoft.com/office/drawing/2014/main" id="{50852687-2B19-477E-ABCA-D51BB968D946}"/>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133350</xdr:colOff>
      <xdr:row>79</xdr:row>
      <xdr:rowOff>38100</xdr:rowOff>
    </xdr:from>
    <xdr:to>
      <xdr:col>1</xdr:col>
      <xdr:colOff>2028825</xdr:colOff>
      <xdr:row>84</xdr:row>
      <xdr:rowOff>142875</xdr:rowOff>
    </xdr:to>
    <xdr:sp macro="" textlink="">
      <xdr:nvSpPr>
        <xdr:cNvPr id="4" name="3 CuadroTexto">
          <a:extLst>
            <a:ext uri="{FF2B5EF4-FFF2-40B4-BE49-F238E27FC236}">
              <a16:creationId xmlns:a16="http://schemas.microsoft.com/office/drawing/2014/main" id="{2834415E-2433-47CB-91CB-F6A0E79A380A}"/>
            </a:ext>
          </a:extLst>
        </xdr:cNvPr>
        <xdr:cNvSpPr txBox="1"/>
      </xdr:nvSpPr>
      <xdr:spPr>
        <a:xfrm>
          <a:off x="276225" y="152304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142875</xdr:colOff>
      <xdr:row>161</xdr:row>
      <xdr:rowOff>85725</xdr:rowOff>
    </xdr:from>
    <xdr:to>
      <xdr:col>2</xdr:col>
      <xdr:colOff>1304925</xdr:colOff>
      <xdr:row>167</xdr:row>
      <xdr:rowOff>28575</xdr:rowOff>
    </xdr:to>
    <xdr:sp macro="" textlink="">
      <xdr:nvSpPr>
        <xdr:cNvPr id="3" name="3 CuadroTexto">
          <a:extLst>
            <a:ext uri="{FF2B5EF4-FFF2-40B4-BE49-F238E27FC236}">
              <a16:creationId xmlns:a16="http://schemas.microsoft.com/office/drawing/2014/main" id="{00000000-0008-0000-1900-000003000000}"/>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9" name="3 CuadroTexto">
          <a:extLst>
            <a:ext uri="{FF2B5EF4-FFF2-40B4-BE49-F238E27FC236}">
              <a16:creationId xmlns:a16="http://schemas.microsoft.com/office/drawing/2014/main" id="{00000000-0008-0000-1900-000009000000}"/>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14" name="3 CuadroTexto">
          <a:extLst>
            <a:ext uri="{FF2B5EF4-FFF2-40B4-BE49-F238E27FC236}">
              <a16:creationId xmlns:a16="http://schemas.microsoft.com/office/drawing/2014/main" id="{00000000-0008-0000-1900-00000E000000}"/>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18" name="3 CuadroTexto">
          <a:extLst>
            <a:ext uri="{FF2B5EF4-FFF2-40B4-BE49-F238E27FC236}">
              <a16:creationId xmlns:a16="http://schemas.microsoft.com/office/drawing/2014/main" id="{00000000-0008-0000-1900-000012000000}"/>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23" name="3 CuadroTexto">
          <a:extLst>
            <a:ext uri="{FF2B5EF4-FFF2-40B4-BE49-F238E27FC236}">
              <a16:creationId xmlns:a16="http://schemas.microsoft.com/office/drawing/2014/main" id="{00000000-0008-0000-1900-000017000000}"/>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24" name="3 CuadroTexto">
          <a:extLst>
            <a:ext uri="{FF2B5EF4-FFF2-40B4-BE49-F238E27FC236}">
              <a16:creationId xmlns:a16="http://schemas.microsoft.com/office/drawing/2014/main" id="{00000000-0008-0000-1900-000018000000}"/>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29" name="3 CuadroTexto">
          <a:extLst>
            <a:ext uri="{FF2B5EF4-FFF2-40B4-BE49-F238E27FC236}">
              <a16:creationId xmlns:a16="http://schemas.microsoft.com/office/drawing/2014/main" id="{B03AA7EE-1453-4587-AC08-F0D69BD4B59F}"/>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76200</xdr:colOff>
      <xdr:row>1</xdr:row>
      <xdr:rowOff>104774</xdr:rowOff>
    </xdr:from>
    <xdr:to>
      <xdr:col>2</xdr:col>
      <xdr:colOff>952500</xdr:colOff>
      <xdr:row>5</xdr:row>
      <xdr:rowOff>95249</xdr:rowOff>
    </xdr:to>
    <xdr:pic>
      <xdr:nvPicPr>
        <xdr:cNvPr id="34" name="Imagen 33">
          <a:extLst>
            <a:ext uri="{FF2B5EF4-FFF2-40B4-BE49-F238E27FC236}">
              <a16:creationId xmlns:a16="http://schemas.microsoft.com/office/drawing/2014/main" id="{6BB78B51-4949-47C9-B0BA-119389AA61CF}"/>
            </a:ext>
          </a:extLst>
        </xdr:cNvPr>
        <xdr:cNvPicPr>
          <a:picLocks noChangeAspect="1"/>
        </xdr:cNvPicPr>
      </xdr:nvPicPr>
      <xdr:blipFill rotWithShape="1">
        <a:blip xmlns:r="http://schemas.openxmlformats.org/officeDocument/2006/relationships" r:embed="rId1"/>
        <a:srcRect l="3509" t="35350" r="36147" b="38594"/>
        <a:stretch/>
      </xdr:blipFill>
      <xdr:spPr>
        <a:xfrm>
          <a:off x="342900" y="276224"/>
          <a:ext cx="1609725" cy="638175"/>
        </a:xfrm>
        <a:prstGeom prst="rect">
          <a:avLst/>
        </a:prstGeom>
      </xdr:spPr>
    </xdr:pic>
    <xdr:clientData/>
  </xdr:twoCellAnchor>
  <xdr:twoCellAnchor>
    <xdr:from>
      <xdr:col>2</xdr:col>
      <xdr:colOff>1685925</xdr:colOff>
      <xdr:row>162</xdr:row>
      <xdr:rowOff>0</xdr:rowOff>
    </xdr:from>
    <xdr:to>
      <xdr:col>3</xdr:col>
      <xdr:colOff>571500</xdr:colOff>
      <xdr:row>167</xdr:row>
      <xdr:rowOff>30306</xdr:rowOff>
    </xdr:to>
    <xdr:sp macro="" textlink="">
      <xdr:nvSpPr>
        <xdr:cNvPr id="36" name="4 CuadroTexto">
          <a:extLst>
            <a:ext uri="{FF2B5EF4-FFF2-40B4-BE49-F238E27FC236}">
              <a16:creationId xmlns:a16="http://schemas.microsoft.com/office/drawing/2014/main" id="{790DFB8E-B415-45C0-859F-C5BCB7E153BB}"/>
            </a:ext>
          </a:extLst>
        </xdr:cNvPr>
        <xdr:cNvSpPr txBox="1"/>
      </xdr:nvSpPr>
      <xdr:spPr>
        <a:xfrm>
          <a:off x="2686050" y="26822400"/>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1038225</xdr:colOff>
      <xdr:row>162</xdr:row>
      <xdr:rowOff>19050</xdr:rowOff>
    </xdr:from>
    <xdr:to>
      <xdr:col>6</xdr:col>
      <xdr:colOff>180109</xdr:colOff>
      <xdr:row>167</xdr:row>
      <xdr:rowOff>49357</xdr:rowOff>
    </xdr:to>
    <xdr:sp macro="" textlink="">
      <xdr:nvSpPr>
        <xdr:cNvPr id="37" name="5 CuadroTexto">
          <a:extLst>
            <a:ext uri="{FF2B5EF4-FFF2-40B4-BE49-F238E27FC236}">
              <a16:creationId xmlns:a16="http://schemas.microsoft.com/office/drawing/2014/main" id="{63F87C41-7DAE-49A9-8478-603341632910}"/>
            </a:ext>
          </a:extLst>
        </xdr:cNvPr>
        <xdr:cNvSpPr txBox="1"/>
      </xdr:nvSpPr>
      <xdr:spPr>
        <a:xfrm>
          <a:off x="5105400" y="26841450"/>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647700</xdr:colOff>
      <xdr:row>161</xdr:row>
      <xdr:rowOff>114300</xdr:rowOff>
    </xdr:from>
    <xdr:to>
      <xdr:col>8</xdr:col>
      <xdr:colOff>781916</xdr:colOff>
      <xdr:row>166</xdr:row>
      <xdr:rowOff>83344</xdr:rowOff>
    </xdr:to>
    <xdr:sp macro="" textlink="">
      <xdr:nvSpPr>
        <xdr:cNvPr id="38" name="6 CuadroTexto">
          <a:extLst>
            <a:ext uri="{FF2B5EF4-FFF2-40B4-BE49-F238E27FC236}">
              <a16:creationId xmlns:a16="http://schemas.microsoft.com/office/drawing/2014/main" id="{458DA8D1-94D0-44FE-9376-A3DB364E696F}"/>
            </a:ext>
          </a:extLst>
        </xdr:cNvPr>
        <xdr:cNvSpPr txBox="1"/>
      </xdr:nvSpPr>
      <xdr:spPr>
        <a:xfrm>
          <a:off x="7962900" y="26774775"/>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16" name="3 CuadroTexto">
          <a:extLst>
            <a:ext uri="{FF2B5EF4-FFF2-40B4-BE49-F238E27FC236}">
              <a16:creationId xmlns:a16="http://schemas.microsoft.com/office/drawing/2014/main" id="{1D231D52-2BC2-4A07-A6E1-1B29DE085CD6}"/>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7</xdr:col>
      <xdr:colOff>276225</xdr:colOff>
      <xdr:row>1</xdr:row>
      <xdr:rowOff>95250</xdr:rowOff>
    </xdr:from>
    <xdr:to>
      <xdr:col>8</xdr:col>
      <xdr:colOff>904875</xdr:colOff>
      <xdr:row>5</xdr:row>
      <xdr:rowOff>85725</xdr:rowOff>
    </xdr:to>
    <xdr:pic>
      <xdr:nvPicPr>
        <xdr:cNvPr id="25" name="Imagen 24">
          <a:extLst>
            <a:ext uri="{FF2B5EF4-FFF2-40B4-BE49-F238E27FC236}">
              <a16:creationId xmlns:a16="http://schemas.microsoft.com/office/drawing/2014/main" id="{D5111273-62FF-4C51-9072-5423A10FDB2D}"/>
            </a:ext>
          </a:extLst>
        </xdr:cNvPr>
        <xdr:cNvPicPr>
          <a:picLocks noChangeAspect="1"/>
        </xdr:cNvPicPr>
      </xdr:nvPicPr>
      <xdr:blipFill rotWithShape="1">
        <a:blip xmlns:r="http://schemas.openxmlformats.org/officeDocument/2006/relationships" r:embed="rId1"/>
        <a:srcRect l="3509" t="35350" r="36147" b="38594"/>
        <a:stretch/>
      </xdr:blipFill>
      <xdr:spPr>
        <a:xfrm>
          <a:off x="8277225" y="266700"/>
          <a:ext cx="1609725" cy="638175"/>
        </a:xfrm>
        <a:prstGeom prst="rect">
          <a:avLst/>
        </a:prstGeom>
      </xdr:spPr>
    </xdr:pic>
    <xdr:clientData/>
  </xdr:twoCellAnchor>
  <xdr:twoCellAnchor>
    <xdr:from>
      <xdr:col>1</xdr:col>
      <xdr:colOff>142875</xdr:colOff>
      <xdr:row>161</xdr:row>
      <xdr:rowOff>85725</xdr:rowOff>
    </xdr:from>
    <xdr:to>
      <xdr:col>2</xdr:col>
      <xdr:colOff>1304925</xdr:colOff>
      <xdr:row>167</xdr:row>
      <xdr:rowOff>28575</xdr:rowOff>
    </xdr:to>
    <xdr:sp macro="" textlink="">
      <xdr:nvSpPr>
        <xdr:cNvPr id="4" name="3 CuadroTexto">
          <a:extLst>
            <a:ext uri="{FF2B5EF4-FFF2-40B4-BE49-F238E27FC236}">
              <a16:creationId xmlns:a16="http://schemas.microsoft.com/office/drawing/2014/main" id="{F50D7E39-FBAF-487F-BF7B-2D625671D355}"/>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2" name="3 CuadroTexto">
          <a:extLst>
            <a:ext uri="{FF2B5EF4-FFF2-40B4-BE49-F238E27FC236}">
              <a16:creationId xmlns:a16="http://schemas.microsoft.com/office/drawing/2014/main" id="{5A095A94-75F8-4019-95E6-3F90B3D7C27A}"/>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142875</xdr:colOff>
      <xdr:row>161</xdr:row>
      <xdr:rowOff>85725</xdr:rowOff>
    </xdr:from>
    <xdr:to>
      <xdr:col>2</xdr:col>
      <xdr:colOff>1304925</xdr:colOff>
      <xdr:row>167</xdr:row>
      <xdr:rowOff>28575</xdr:rowOff>
    </xdr:to>
    <xdr:sp macro="" textlink="">
      <xdr:nvSpPr>
        <xdr:cNvPr id="5" name="3 CuadroTexto">
          <a:extLst>
            <a:ext uri="{FF2B5EF4-FFF2-40B4-BE49-F238E27FC236}">
              <a16:creationId xmlns:a16="http://schemas.microsoft.com/office/drawing/2014/main" id="{BB52AA85-4C33-4B05-B4EF-198082638648}"/>
            </a:ext>
          </a:extLst>
        </xdr:cNvPr>
        <xdr:cNvSpPr txBox="1"/>
      </xdr:nvSpPr>
      <xdr:spPr>
        <a:xfrm>
          <a:off x="409575" y="2674620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95250</xdr:colOff>
      <xdr:row>1</xdr:row>
      <xdr:rowOff>76200</xdr:rowOff>
    </xdr:from>
    <xdr:to>
      <xdr:col>1</xdr:col>
      <xdr:colOff>1704975</xdr:colOff>
      <xdr:row>5</xdr:row>
      <xdr:rowOff>66675</xdr:rowOff>
    </xdr:to>
    <xdr:pic>
      <xdr:nvPicPr>
        <xdr:cNvPr id="37" name="Imagen 36">
          <a:extLst>
            <a:ext uri="{FF2B5EF4-FFF2-40B4-BE49-F238E27FC236}">
              <a16:creationId xmlns:a16="http://schemas.microsoft.com/office/drawing/2014/main" id="{51C7BAC5-489E-46AA-91E6-871DF465575E}"/>
            </a:ext>
          </a:extLst>
        </xdr:cNvPr>
        <xdr:cNvPicPr>
          <a:picLocks noChangeAspect="1"/>
        </xdr:cNvPicPr>
      </xdr:nvPicPr>
      <xdr:blipFill rotWithShape="1">
        <a:blip xmlns:r="http://schemas.openxmlformats.org/officeDocument/2006/relationships" r:embed="rId1"/>
        <a:srcRect l="3509" t="35350" r="36147" b="38594"/>
        <a:stretch/>
      </xdr:blipFill>
      <xdr:spPr>
        <a:xfrm>
          <a:off x="390525" y="247650"/>
          <a:ext cx="1609725" cy="638175"/>
        </a:xfrm>
        <a:prstGeom prst="rect">
          <a:avLst/>
        </a:prstGeom>
      </xdr:spPr>
    </xdr:pic>
    <xdr:clientData/>
  </xdr:twoCellAnchor>
  <xdr:twoCellAnchor editAs="oneCell">
    <xdr:from>
      <xdr:col>6</xdr:col>
      <xdr:colOff>171450</xdr:colOff>
      <xdr:row>1</xdr:row>
      <xdr:rowOff>85725</xdr:rowOff>
    </xdr:from>
    <xdr:to>
      <xdr:col>7</xdr:col>
      <xdr:colOff>828675</xdr:colOff>
      <xdr:row>5</xdr:row>
      <xdr:rowOff>76200</xdr:rowOff>
    </xdr:to>
    <xdr:pic>
      <xdr:nvPicPr>
        <xdr:cNvPr id="38" name="Imagen 37">
          <a:extLst>
            <a:ext uri="{FF2B5EF4-FFF2-40B4-BE49-F238E27FC236}">
              <a16:creationId xmlns:a16="http://schemas.microsoft.com/office/drawing/2014/main" id="{4EA03EC3-35A2-492D-921B-4B0D346FF874}"/>
            </a:ext>
          </a:extLst>
        </xdr:cNvPr>
        <xdr:cNvPicPr>
          <a:picLocks noChangeAspect="1"/>
        </xdr:cNvPicPr>
      </xdr:nvPicPr>
      <xdr:blipFill rotWithShape="1">
        <a:blip xmlns:r="http://schemas.openxmlformats.org/officeDocument/2006/relationships" r:embed="rId1"/>
        <a:srcRect l="3509" t="35350" r="36147" b="38594"/>
        <a:stretch/>
      </xdr:blipFill>
      <xdr:spPr>
        <a:xfrm>
          <a:off x="6467475" y="257175"/>
          <a:ext cx="1609725" cy="638175"/>
        </a:xfrm>
        <a:prstGeom prst="rect">
          <a:avLst/>
        </a:prstGeom>
      </xdr:spPr>
    </xdr:pic>
    <xdr:clientData/>
  </xdr:twoCellAnchor>
  <xdr:twoCellAnchor>
    <xdr:from>
      <xdr:col>3</xdr:col>
      <xdr:colOff>142875</xdr:colOff>
      <xdr:row>30</xdr:row>
      <xdr:rowOff>9524</xdr:rowOff>
    </xdr:from>
    <xdr:to>
      <xdr:col>6</xdr:col>
      <xdr:colOff>314324</xdr:colOff>
      <xdr:row>36</xdr:row>
      <xdr:rowOff>76199</xdr:rowOff>
    </xdr:to>
    <xdr:sp macro="" textlink="">
      <xdr:nvSpPr>
        <xdr:cNvPr id="40" name="5 CuadroTexto">
          <a:extLst>
            <a:ext uri="{FF2B5EF4-FFF2-40B4-BE49-F238E27FC236}">
              <a16:creationId xmlns:a16="http://schemas.microsoft.com/office/drawing/2014/main" id="{A66159D6-3328-4065-AB11-701807BDE1FD}"/>
            </a:ext>
          </a:extLst>
        </xdr:cNvPr>
        <xdr:cNvSpPr txBox="1"/>
      </xdr:nvSpPr>
      <xdr:spPr>
        <a:xfrm>
          <a:off x="3829050" y="5238749"/>
          <a:ext cx="2781299"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6</xdr:col>
      <xdr:colOff>57151</xdr:colOff>
      <xdr:row>29</xdr:row>
      <xdr:rowOff>152400</xdr:rowOff>
    </xdr:from>
    <xdr:to>
      <xdr:col>8</xdr:col>
      <xdr:colOff>76200</xdr:colOff>
      <xdr:row>35</xdr:row>
      <xdr:rowOff>104775</xdr:rowOff>
    </xdr:to>
    <xdr:sp macro="" textlink="">
      <xdr:nvSpPr>
        <xdr:cNvPr id="41" name="6 CuadroTexto">
          <a:extLst>
            <a:ext uri="{FF2B5EF4-FFF2-40B4-BE49-F238E27FC236}">
              <a16:creationId xmlns:a16="http://schemas.microsoft.com/office/drawing/2014/main" id="{C8F58CFA-4ADC-4801-A666-8C57FDF92CF0}"/>
            </a:ext>
          </a:extLst>
        </xdr:cNvPr>
        <xdr:cNvSpPr txBox="1"/>
      </xdr:nvSpPr>
      <xdr:spPr>
        <a:xfrm>
          <a:off x="6353176" y="5219700"/>
          <a:ext cx="1876424"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1562100</xdr:colOff>
      <xdr:row>29</xdr:row>
      <xdr:rowOff>152400</xdr:rowOff>
    </xdr:from>
    <xdr:to>
      <xdr:col>3</xdr:col>
      <xdr:colOff>438150</xdr:colOff>
      <xdr:row>36</xdr:row>
      <xdr:rowOff>33337</xdr:rowOff>
    </xdr:to>
    <xdr:sp macro="" textlink="">
      <xdr:nvSpPr>
        <xdr:cNvPr id="8" name="4 CuadroTexto">
          <a:extLst>
            <a:ext uri="{FF2B5EF4-FFF2-40B4-BE49-F238E27FC236}">
              <a16:creationId xmlns:a16="http://schemas.microsoft.com/office/drawing/2014/main" id="{97919F08-68C1-4859-9EF7-8BCFB32D3939}"/>
            </a:ext>
          </a:extLst>
        </xdr:cNvPr>
        <xdr:cNvSpPr txBox="1"/>
      </xdr:nvSpPr>
      <xdr:spPr>
        <a:xfrm>
          <a:off x="1857375" y="5219700"/>
          <a:ext cx="2266950" cy="1014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0</xdr:col>
      <xdr:colOff>180975</xdr:colOff>
      <xdr:row>29</xdr:row>
      <xdr:rowOff>57150</xdr:rowOff>
    </xdr:from>
    <xdr:to>
      <xdr:col>1</xdr:col>
      <xdr:colOff>1781175</xdr:colOff>
      <xdr:row>35</xdr:row>
      <xdr:rowOff>0</xdr:rowOff>
    </xdr:to>
    <xdr:sp macro="" textlink="">
      <xdr:nvSpPr>
        <xdr:cNvPr id="2" name="3 CuadroTexto">
          <a:extLst>
            <a:ext uri="{FF2B5EF4-FFF2-40B4-BE49-F238E27FC236}">
              <a16:creationId xmlns:a16="http://schemas.microsoft.com/office/drawing/2014/main" id="{B30A631E-D891-4862-B55C-8F8C6B406DA2}"/>
            </a:ext>
          </a:extLst>
        </xdr:cNvPr>
        <xdr:cNvSpPr txBox="1"/>
      </xdr:nvSpPr>
      <xdr:spPr>
        <a:xfrm>
          <a:off x="180975" y="5124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0</xdr:colOff>
      <xdr:row>29</xdr:row>
      <xdr:rowOff>57150</xdr:rowOff>
    </xdr:from>
    <xdr:to>
      <xdr:col>1</xdr:col>
      <xdr:colOff>1895475</xdr:colOff>
      <xdr:row>35</xdr:row>
      <xdr:rowOff>0</xdr:rowOff>
    </xdr:to>
    <xdr:sp macro="" textlink="">
      <xdr:nvSpPr>
        <xdr:cNvPr id="3" name="3 CuadroTexto">
          <a:extLst>
            <a:ext uri="{FF2B5EF4-FFF2-40B4-BE49-F238E27FC236}">
              <a16:creationId xmlns:a16="http://schemas.microsoft.com/office/drawing/2014/main" id="{69256678-C842-4487-8688-D3B016496FE5}"/>
            </a:ext>
          </a:extLst>
        </xdr:cNvPr>
        <xdr:cNvSpPr txBox="1"/>
      </xdr:nvSpPr>
      <xdr:spPr>
        <a:xfrm>
          <a:off x="295275" y="5124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73</xdr:row>
      <xdr:rowOff>85725</xdr:rowOff>
    </xdr:from>
    <xdr:to>
      <xdr:col>1</xdr:col>
      <xdr:colOff>1762125</xdr:colOff>
      <xdr:row>79</xdr:row>
      <xdr:rowOff>0</xdr:rowOff>
    </xdr:to>
    <xdr:sp macro="" textlink="">
      <xdr:nvSpPr>
        <xdr:cNvPr id="5" name="3 CuadroTexto">
          <a:extLst>
            <a:ext uri="{FF2B5EF4-FFF2-40B4-BE49-F238E27FC236}">
              <a16:creationId xmlns:a16="http://schemas.microsoft.com/office/drawing/2014/main" id="{00000000-0008-0000-0200-000005000000}"/>
            </a:ext>
          </a:extLst>
        </xdr:cNvPr>
        <xdr:cNvSpPr txBox="1"/>
      </xdr:nvSpPr>
      <xdr:spPr>
        <a:xfrm>
          <a:off x="161925" y="11896725"/>
          <a:ext cx="2066925"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sz="1100"/>
        </a:p>
      </xdr:txBody>
    </xdr:sp>
    <xdr:clientData/>
  </xdr:twoCellAnchor>
  <xdr:twoCellAnchor editAs="oneCell">
    <xdr:from>
      <xdr:col>0</xdr:col>
      <xdr:colOff>219075</xdr:colOff>
      <xdr:row>0</xdr:row>
      <xdr:rowOff>19050</xdr:rowOff>
    </xdr:from>
    <xdr:to>
      <xdr:col>1</xdr:col>
      <xdr:colOff>1047750</xdr:colOff>
      <xdr:row>3</xdr:row>
      <xdr:rowOff>133350</xdr:rowOff>
    </xdr:to>
    <xdr:pic>
      <xdr:nvPicPr>
        <xdr:cNvPr id="8" name="Imagen 7">
          <a:extLst>
            <a:ext uri="{FF2B5EF4-FFF2-40B4-BE49-F238E27FC236}">
              <a16:creationId xmlns:a16="http://schemas.microsoft.com/office/drawing/2014/main" id="{7FB46011-5129-423E-9827-548428C234E1}"/>
            </a:ext>
          </a:extLst>
        </xdr:cNvPr>
        <xdr:cNvPicPr>
          <a:picLocks noChangeAspect="1"/>
        </xdr:cNvPicPr>
      </xdr:nvPicPr>
      <xdr:blipFill rotWithShape="1">
        <a:blip xmlns:r="http://schemas.openxmlformats.org/officeDocument/2006/relationships" r:embed="rId1"/>
        <a:srcRect l="3509" t="35350" r="36147" b="38594"/>
        <a:stretch/>
      </xdr:blipFill>
      <xdr:spPr>
        <a:xfrm>
          <a:off x="219075" y="19050"/>
          <a:ext cx="1295400" cy="657225"/>
        </a:xfrm>
        <a:prstGeom prst="rect">
          <a:avLst/>
        </a:prstGeom>
      </xdr:spPr>
    </xdr:pic>
    <xdr:clientData/>
  </xdr:twoCellAnchor>
  <xdr:twoCellAnchor editAs="oneCell">
    <xdr:from>
      <xdr:col>4</xdr:col>
      <xdr:colOff>276225</xdr:colOff>
      <xdr:row>0</xdr:row>
      <xdr:rowOff>38100</xdr:rowOff>
    </xdr:from>
    <xdr:to>
      <xdr:col>4</xdr:col>
      <xdr:colOff>1571625</xdr:colOff>
      <xdr:row>3</xdr:row>
      <xdr:rowOff>152400</xdr:rowOff>
    </xdr:to>
    <xdr:pic>
      <xdr:nvPicPr>
        <xdr:cNvPr id="9" name="Imagen 8">
          <a:extLst>
            <a:ext uri="{FF2B5EF4-FFF2-40B4-BE49-F238E27FC236}">
              <a16:creationId xmlns:a16="http://schemas.microsoft.com/office/drawing/2014/main" id="{26583CDD-B82C-4D2D-93DD-78CB1D144B6D}"/>
            </a:ext>
          </a:extLst>
        </xdr:cNvPr>
        <xdr:cNvPicPr>
          <a:picLocks noChangeAspect="1"/>
        </xdr:cNvPicPr>
      </xdr:nvPicPr>
      <xdr:blipFill rotWithShape="1">
        <a:blip xmlns:r="http://schemas.openxmlformats.org/officeDocument/2006/relationships" r:embed="rId1"/>
        <a:srcRect l="3509" t="35350" r="36147" b="38594"/>
        <a:stretch/>
      </xdr:blipFill>
      <xdr:spPr>
        <a:xfrm>
          <a:off x="6924675" y="38100"/>
          <a:ext cx="1295400" cy="657225"/>
        </a:xfrm>
        <a:prstGeom prst="rect">
          <a:avLst/>
        </a:prstGeom>
      </xdr:spPr>
    </xdr:pic>
    <xdr:clientData/>
  </xdr:twoCellAnchor>
  <xdr:twoCellAnchor>
    <xdr:from>
      <xdr:col>1</xdr:col>
      <xdr:colOff>1600200</xdr:colOff>
      <xdr:row>73</xdr:row>
      <xdr:rowOff>104775</xdr:rowOff>
    </xdr:from>
    <xdr:to>
      <xdr:col>1</xdr:col>
      <xdr:colOff>3752850</xdr:colOff>
      <xdr:row>78</xdr:row>
      <xdr:rowOff>119062</xdr:rowOff>
    </xdr:to>
    <xdr:sp macro="" textlink="">
      <xdr:nvSpPr>
        <xdr:cNvPr id="11" name="4 CuadroTexto">
          <a:extLst>
            <a:ext uri="{FF2B5EF4-FFF2-40B4-BE49-F238E27FC236}">
              <a16:creationId xmlns:a16="http://schemas.microsoft.com/office/drawing/2014/main" id="{15EF7EB1-2F2B-4C2F-B8BC-D441A5F133F4}"/>
            </a:ext>
          </a:extLst>
        </xdr:cNvPr>
        <xdr:cNvSpPr txBox="1"/>
      </xdr:nvSpPr>
      <xdr:spPr>
        <a:xfrm>
          <a:off x="2066925" y="11915775"/>
          <a:ext cx="2152650"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t>C.</a:t>
          </a:r>
          <a:r>
            <a:rPr lang="es-MX" sz="1100" baseline="0"/>
            <a:t> </a:t>
          </a:r>
          <a:r>
            <a:rPr lang="es-MX" sz="1100">
              <a:solidFill>
                <a:schemeClr val="dk1"/>
              </a:solidFill>
              <a:effectLst/>
              <a:latin typeface="+mn-lt"/>
              <a:ea typeface="+mn-ea"/>
              <a:cs typeface="+mn-cs"/>
            </a:rPr>
            <a:t>Juan José Dávila González</a:t>
          </a:r>
        </a:p>
        <a:p>
          <a:pPr algn="ctr"/>
          <a:endParaRPr lang="es-MX" sz="1100"/>
        </a:p>
      </xdr:txBody>
    </xdr:sp>
    <xdr:clientData/>
  </xdr:twoCellAnchor>
  <xdr:twoCellAnchor>
    <xdr:from>
      <xdr:col>1</xdr:col>
      <xdr:colOff>3543300</xdr:colOff>
      <xdr:row>73</xdr:row>
      <xdr:rowOff>142875</xdr:rowOff>
    </xdr:from>
    <xdr:to>
      <xdr:col>2</xdr:col>
      <xdr:colOff>1323975</xdr:colOff>
      <xdr:row>81</xdr:row>
      <xdr:rowOff>66675</xdr:rowOff>
    </xdr:to>
    <xdr:sp macro="" textlink="">
      <xdr:nvSpPr>
        <xdr:cNvPr id="13" name="5 CuadroTexto">
          <a:extLst>
            <a:ext uri="{FF2B5EF4-FFF2-40B4-BE49-F238E27FC236}">
              <a16:creationId xmlns:a16="http://schemas.microsoft.com/office/drawing/2014/main" id="{C752BED3-8AFB-4158-96B1-D28C4EF12F4E}"/>
            </a:ext>
          </a:extLst>
        </xdr:cNvPr>
        <xdr:cNvSpPr txBox="1"/>
      </xdr:nvSpPr>
      <xdr:spPr>
        <a:xfrm>
          <a:off x="4010025" y="11953875"/>
          <a:ext cx="230505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algn="ctr"/>
          <a:r>
            <a:rPr lang="es-MX" sz="900">
              <a:latin typeface="Arial" pitchFamily="34" charset="0"/>
              <a:cs typeface="Arial" pitchFamily="34" charset="0"/>
            </a:rPr>
            <a:t>C.</a:t>
          </a:r>
          <a:r>
            <a:rPr lang="es-MX" sz="900" baseline="0">
              <a:latin typeface="Arial" pitchFamily="34" charset="0"/>
              <a:cs typeface="Arial" pitchFamily="34" charset="0"/>
            </a:rPr>
            <a:t> Ma. de los </a:t>
          </a:r>
          <a:r>
            <a:rPr lang="es-MX" sz="1100">
              <a:solidFill>
                <a:schemeClr val="dk1"/>
              </a:solidFill>
              <a:effectLst/>
              <a:latin typeface="+mn-lt"/>
              <a:ea typeface="+mn-ea"/>
              <a:cs typeface="+mn-cs"/>
            </a:rPr>
            <a:t>Á</a:t>
          </a:r>
          <a:r>
            <a:rPr lang="es-MX" sz="900" baseline="0">
              <a:latin typeface="Arial" pitchFamily="34" charset="0"/>
              <a:cs typeface="Arial" pitchFamily="34" charset="0"/>
            </a:rPr>
            <a:t>ngeles Villegas Cano</a:t>
          </a:r>
          <a:endParaRPr lang="es-MX" sz="900">
            <a:latin typeface="Arial" pitchFamily="34" charset="0"/>
            <a:cs typeface="Arial" pitchFamily="34" charset="0"/>
          </a:endParaRPr>
        </a:p>
      </xdr:txBody>
    </xdr:sp>
    <xdr:clientData/>
  </xdr:twoCellAnchor>
  <xdr:twoCellAnchor>
    <xdr:from>
      <xdr:col>2</xdr:col>
      <xdr:colOff>1104900</xdr:colOff>
      <xdr:row>73</xdr:row>
      <xdr:rowOff>114300</xdr:rowOff>
    </xdr:from>
    <xdr:to>
      <xdr:col>5</xdr:col>
      <xdr:colOff>171450</xdr:colOff>
      <xdr:row>79</xdr:row>
      <xdr:rowOff>152400</xdr:rowOff>
    </xdr:to>
    <xdr:sp macro="" textlink="">
      <xdr:nvSpPr>
        <xdr:cNvPr id="14" name="6 CuadroTexto">
          <a:extLst>
            <a:ext uri="{FF2B5EF4-FFF2-40B4-BE49-F238E27FC236}">
              <a16:creationId xmlns:a16="http://schemas.microsoft.com/office/drawing/2014/main" id="{9F99CA7E-7DF0-4D4D-874A-3FC33B15843E}"/>
            </a:ext>
          </a:extLst>
        </xdr:cNvPr>
        <xdr:cNvSpPr txBox="1"/>
      </xdr:nvSpPr>
      <xdr:spPr>
        <a:xfrm>
          <a:off x="6096000" y="11925300"/>
          <a:ext cx="231457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a:t>
          </a:r>
        </a:p>
        <a:p>
          <a:pPr algn="ctr"/>
          <a:r>
            <a:rPr lang="es-MX" sz="1100"/>
            <a:t>C.</a:t>
          </a:r>
          <a:r>
            <a:rPr lang="es-MX" sz="1100" baseline="0"/>
            <a:t> Armando Escamilla </a:t>
          </a:r>
          <a:r>
            <a:rPr lang="es-MX" sz="1100" b="0" i="0">
              <a:solidFill>
                <a:schemeClr val="dk1"/>
              </a:solidFill>
              <a:effectLst/>
              <a:latin typeface="+mn-lt"/>
              <a:ea typeface="+mn-ea"/>
              <a:cs typeface="+mn-cs"/>
            </a:rPr>
            <a:t>Gutiérrez</a:t>
          </a:r>
          <a:endParaRPr lang="es-MX" sz="1100" b="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66675</xdr:colOff>
      <xdr:row>86</xdr:row>
      <xdr:rowOff>123825</xdr:rowOff>
    </xdr:from>
    <xdr:to>
      <xdr:col>1</xdr:col>
      <xdr:colOff>1962150</xdr:colOff>
      <xdr:row>92</xdr:row>
      <xdr:rowOff>66675</xdr:rowOff>
    </xdr:to>
    <xdr:sp macro="" textlink="">
      <xdr:nvSpPr>
        <xdr:cNvPr id="3" name="3 CuadroTexto">
          <a:extLst>
            <a:ext uri="{FF2B5EF4-FFF2-40B4-BE49-F238E27FC236}">
              <a16:creationId xmlns:a16="http://schemas.microsoft.com/office/drawing/2014/main" id="{00000000-0008-0000-1B00-000003000000}"/>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9" name="3 CuadroTexto">
          <a:extLst>
            <a:ext uri="{FF2B5EF4-FFF2-40B4-BE49-F238E27FC236}">
              <a16:creationId xmlns:a16="http://schemas.microsoft.com/office/drawing/2014/main" id="{00000000-0008-0000-1B00-000009000000}"/>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14" name="3 CuadroTexto">
          <a:extLst>
            <a:ext uri="{FF2B5EF4-FFF2-40B4-BE49-F238E27FC236}">
              <a16:creationId xmlns:a16="http://schemas.microsoft.com/office/drawing/2014/main" id="{00000000-0008-0000-1B00-00000E000000}"/>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17" name="3 CuadroTexto">
          <a:extLst>
            <a:ext uri="{FF2B5EF4-FFF2-40B4-BE49-F238E27FC236}">
              <a16:creationId xmlns:a16="http://schemas.microsoft.com/office/drawing/2014/main" id="{00000000-0008-0000-1B00-000011000000}"/>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22" name="3 CuadroTexto">
          <a:extLst>
            <a:ext uri="{FF2B5EF4-FFF2-40B4-BE49-F238E27FC236}">
              <a16:creationId xmlns:a16="http://schemas.microsoft.com/office/drawing/2014/main" id="{00000000-0008-0000-1B00-000016000000}"/>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23" name="3 CuadroTexto">
          <a:extLst>
            <a:ext uri="{FF2B5EF4-FFF2-40B4-BE49-F238E27FC236}">
              <a16:creationId xmlns:a16="http://schemas.microsoft.com/office/drawing/2014/main" id="{00000000-0008-0000-1B00-000017000000}"/>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26" name="3 CuadroTexto">
          <a:extLst>
            <a:ext uri="{FF2B5EF4-FFF2-40B4-BE49-F238E27FC236}">
              <a16:creationId xmlns:a16="http://schemas.microsoft.com/office/drawing/2014/main" id="{7F6FBA2C-9994-49C9-9792-4802C03F3E84}"/>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28575</xdr:colOff>
      <xdr:row>1</xdr:row>
      <xdr:rowOff>57150</xdr:rowOff>
    </xdr:from>
    <xdr:to>
      <xdr:col>1</xdr:col>
      <xdr:colOff>1638300</xdr:colOff>
      <xdr:row>5</xdr:row>
      <xdr:rowOff>47625</xdr:rowOff>
    </xdr:to>
    <xdr:pic>
      <xdr:nvPicPr>
        <xdr:cNvPr id="33" name="Imagen 32">
          <a:extLst>
            <a:ext uri="{FF2B5EF4-FFF2-40B4-BE49-F238E27FC236}">
              <a16:creationId xmlns:a16="http://schemas.microsoft.com/office/drawing/2014/main" id="{0D0DAFB6-0255-4114-8F94-AF2F77B02E8B}"/>
            </a:ext>
          </a:extLst>
        </xdr:cNvPr>
        <xdr:cNvPicPr>
          <a:picLocks noChangeAspect="1"/>
        </xdr:cNvPicPr>
      </xdr:nvPicPr>
      <xdr:blipFill rotWithShape="1">
        <a:blip xmlns:r="http://schemas.openxmlformats.org/officeDocument/2006/relationships" r:embed="rId1"/>
        <a:srcRect l="3509" t="35350" r="36147" b="38594"/>
        <a:stretch/>
      </xdr:blipFill>
      <xdr:spPr>
        <a:xfrm>
          <a:off x="523875" y="228600"/>
          <a:ext cx="1609725" cy="638175"/>
        </a:xfrm>
        <a:prstGeom prst="rect">
          <a:avLst/>
        </a:prstGeom>
      </xdr:spPr>
    </xdr:pic>
    <xdr:clientData/>
  </xdr:twoCellAnchor>
  <xdr:twoCellAnchor editAs="oneCell">
    <xdr:from>
      <xdr:col>6</xdr:col>
      <xdr:colOff>323850</xdr:colOff>
      <xdr:row>1</xdr:row>
      <xdr:rowOff>76200</xdr:rowOff>
    </xdr:from>
    <xdr:to>
      <xdr:col>7</xdr:col>
      <xdr:colOff>962025</xdr:colOff>
      <xdr:row>5</xdr:row>
      <xdr:rowOff>66675</xdr:rowOff>
    </xdr:to>
    <xdr:pic>
      <xdr:nvPicPr>
        <xdr:cNvPr id="34" name="Imagen 33">
          <a:extLst>
            <a:ext uri="{FF2B5EF4-FFF2-40B4-BE49-F238E27FC236}">
              <a16:creationId xmlns:a16="http://schemas.microsoft.com/office/drawing/2014/main" id="{E7C67CF2-B179-4757-A29E-4BBC19D53ECF}"/>
            </a:ext>
          </a:extLst>
        </xdr:cNvPr>
        <xdr:cNvPicPr>
          <a:picLocks noChangeAspect="1"/>
        </xdr:cNvPicPr>
      </xdr:nvPicPr>
      <xdr:blipFill rotWithShape="1">
        <a:blip xmlns:r="http://schemas.openxmlformats.org/officeDocument/2006/relationships" r:embed="rId1"/>
        <a:srcRect l="3509" t="35350" r="36147" b="38594"/>
        <a:stretch/>
      </xdr:blipFill>
      <xdr:spPr>
        <a:xfrm>
          <a:off x="8162925" y="247650"/>
          <a:ext cx="1609725" cy="638175"/>
        </a:xfrm>
        <a:prstGeom prst="rect">
          <a:avLst/>
        </a:prstGeom>
      </xdr:spPr>
    </xdr:pic>
    <xdr:clientData/>
  </xdr:twoCellAnchor>
  <xdr:twoCellAnchor>
    <xdr:from>
      <xdr:col>1</xdr:col>
      <xdr:colOff>2286000</xdr:colOff>
      <xdr:row>87</xdr:row>
      <xdr:rowOff>47625</xdr:rowOff>
    </xdr:from>
    <xdr:to>
      <xdr:col>2</xdr:col>
      <xdr:colOff>714375</xdr:colOff>
      <xdr:row>92</xdr:row>
      <xdr:rowOff>77931</xdr:rowOff>
    </xdr:to>
    <xdr:sp macro="" textlink="">
      <xdr:nvSpPr>
        <xdr:cNvPr id="35" name="4 CuadroTexto">
          <a:extLst>
            <a:ext uri="{FF2B5EF4-FFF2-40B4-BE49-F238E27FC236}">
              <a16:creationId xmlns:a16="http://schemas.microsoft.com/office/drawing/2014/main" id="{7825EB6C-1FE8-45EB-8DEC-3634BB2E00A2}"/>
            </a:ext>
          </a:extLst>
        </xdr:cNvPr>
        <xdr:cNvSpPr txBox="1"/>
      </xdr:nvSpPr>
      <xdr:spPr>
        <a:xfrm>
          <a:off x="2781300" y="14735175"/>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276225</xdr:colOff>
      <xdr:row>87</xdr:row>
      <xdr:rowOff>66675</xdr:rowOff>
    </xdr:from>
    <xdr:to>
      <xdr:col>5</xdr:col>
      <xdr:colOff>780184</xdr:colOff>
      <xdr:row>92</xdr:row>
      <xdr:rowOff>96982</xdr:rowOff>
    </xdr:to>
    <xdr:sp macro="" textlink="">
      <xdr:nvSpPr>
        <xdr:cNvPr id="36" name="5 CuadroTexto">
          <a:extLst>
            <a:ext uri="{FF2B5EF4-FFF2-40B4-BE49-F238E27FC236}">
              <a16:creationId xmlns:a16="http://schemas.microsoft.com/office/drawing/2014/main" id="{A3951DE4-9635-4832-AF6F-5649BF063B89}"/>
            </a:ext>
          </a:extLst>
        </xdr:cNvPr>
        <xdr:cNvSpPr txBox="1"/>
      </xdr:nvSpPr>
      <xdr:spPr>
        <a:xfrm>
          <a:off x="5286375" y="14754225"/>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5</xdr:col>
      <xdr:colOff>847725</xdr:colOff>
      <xdr:row>87</xdr:row>
      <xdr:rowOff>28575</xdr:rowOff>
    </xdr:from>
    <xdr:to>
      <xdr:col>7</xdr:col>
      <xdr:colOff>924791</xdr:colOff>
      <xdr:row>91</xdr:row>
      <xdr:rowOff>159544</xdr:rowOff>
    </xdr:to>
    <xdr:sp macro="" textlink="">
      <xdr:nvSpPr>
        <xdr:cNvPr id="37" name="6 CuadroTexto">
          <a:extLst>
            <a:ext uri="{FF2B5EF4-FFF2-40B4-BE49-F238E27FC236}">
              <a16:creationId xmlns:a16="http://schemas.microsoft.com/office/drawing/2014/main" id="{9E5FB4A1-95EF-4068-8DEF-B34FB5030ED2}"/>
            </a:ext>
          </a:extLst>
        </xdr:cNvPr>
        <xdr:cNvSpPr txBox="1"/>
      </xdr:nvSpPr>
      <xdr:spPr>
        <a:xfrm>
          <a:off x="7743825" y="14716125"/>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16" name="3 CuadroTexto">
          <a:extLst>
            <a:ext uri="{FF2B5EF4-FFF2-40B4-BE49-F238E27FC236}">
              <a16:creationId xmlns:a16="http://schemas.microsoft.com/office/drawing/2014/main" id="{245EF444-EC0A-4E18-8F08-4F8E3260E8C3}"/>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8" name="3 CuadroTexto">
          <a:extLst>
            <a:ext uri="{FF2B5EF4-FFF2-40B4-BE49-F238E27FC236}">
              <a16:creationId xmlns:a16="http://schemas.microsoft.com/office/drawing/2014/main" id="{27AB1DD0-CCF2-4171-A0FE-3CF9150746B3}"/>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11" name="3 CuadroTexto">
          <a:extLst>
            <a:ext uri="{FF2B5EF4-FFF2-40B4-BE49-F238E27FC236}">
              <a16:creationId xmlns:a16="http://schemas.microsoft.com/office/drawing/2014/main" id="{565810EC-1DE3-40AF-82F6-17C24931309B}"/>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5</xdr:col>
      <xdr:colOff>800100</xdr:colOff>
      <xdr:row>86</xdr:row>
      <xdr:rowOff>133350</xdr:rowOff>
    </xdr:from>
    <xdr:to>
      <xdr:col>7</xdr:col>
      <xdr:colOff>923925</xdr:colOff>
      <xdr:row>91</xdr:row>
      <xdr:rowOff>102394</xdr:rowOff>
    </xdr:to>
    <xdr:sp macro="" textlink="">
      <xdr:nvSpPr>
        <xdr:cNvPr id="19" name="6 CuadroTexto">
          <a:extLst>
            <a:ext uri="{FF2B5EF4-FFF2-40B4-BE49-F238E27FC236}">
              <a16:creationId xmlns:a16="http://schemas.microsoft.com/office/drawing/2014/main" id="{FB0F8D57-C85E-4418-AE82-415135F510B4}"/>
            </a:ext>
          </a:extLst>
        </xdr:cNvPr>
        <xdr:cNvSpPr txBox="1"/>
      </xdr:nvSpPr>
      <xdr:spPr>
        <a:xfrm>
          <a:off x="7696200" y="14658975"/>
          <a:ext cx="2038350"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2" name="3 CuadroTexto">
          <a:extLst>
            <a:ext uri="{FF2B5EF4-FFF2-40B4-BE49-F238E27FC236}">
              <a16:creationId xmlns:a16="http://schemas.microsoft.com/office/drawing/2014/main" id="{D2F83302-E563-4D2E-AA4F-C64A62294E4A}"/>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66675</xdr:colOff>
      <xdr:row>86</xdr:row>
      <xdr:rowOff>123825</xdr:rowOff>
    </xdr:from>
    <xdr:to>
      <xdr:col>1</xdr:col>
      <xdr:colOff>1962150</xdr:colOff>
      <xdr:row>92</xdr:row>
      <xdr:rowOff>66675</xdr:rowOff>
    </xdr:to>
    <xdr:sp macro="" textlink="">
      <xdr:nvSpPr>
        <xdr:cNvPr id="4" name="3 CuadroTexto">
          <a:extLst>
            <a:ext uri="{FF2B5EF4-FFF2-40B4-BE49-F238E27FC236}">
              <a16:creationId xmlns:a16="http://schemas.microsoft.com/office/drawing/2014/main" id="{C51F4BF1-5A56-42AF-B713-F4A85FF8C744}"/>
            </a:ext>
          </a:extLst>
        </xdr:cNvPr>
        <xdr:cNvSpPr txBox="1"/>
      </xdr:nvSpPr>
      <xdr:spPr>
        <a:xfrm>
          <a:off x="561975" y="14649450"/>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123825</xdr:colOff>
      <xdr:row>33</xdr:row>
      <xdr:rowOff>133350</xdr:rowOff>
    </xdr:from>
    <xdr:to>
      <xdr:col>1</xdr:col>
      <xdr:colOff>2019300</xdr:colOff>
      <xdr:row>39</xdr:row>
      <xdr:rowOff>76200</xdr:rowOff>
    </xdr:to>
    <xdr:sp macro="" textlink="">
      <xdr:nvSpPr>
        <xdr:cNvPr id="3" name="3 CuadroTexto">
          <a:extLst>
            <a:ext uri="{FF2B5EF4-FFF2-40B4-BE49-F238E27FC236}">
              <a16:creationId xmlns:a16="http://schemas.microsoft.com/office/drawing/2014/main" id="{00000000-0008-0000-1C00-000003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9" name="3 CuadroTexto">
          <a:extLst>
            <a:ext uri="{FF2B5EF4-FFF2-40B4-BE49-F238E27FC236}">
              <a16:creationId xmlns:a16="http://schemas.microsoft.com/office/drawing/2014/main" id="{00000000-0008-0000-1C00-000009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14" name="3 CuadroTexto">
          <a:extLst>
            <a:ext uri="{FF2B5EF4-FFF2-40B4-BE49-F238E27FC236}">
              <a16:creationId xmlns:a16="http://schemas.microsoft.com/office/drawing/2014/main" id="{00000000-0008-0000-1C00-00000E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17" name="3 CuadroTexto">
          <a:extLst>
            <a:ext uri="{FF2B5EF4-FFF2-40B4-BE49-F238E27FC236}">
              <a16:creationId xmlns:a16="http://schemas.microsoft.com/office/drawing/2014/main" id="{00000000-0008-0000-1C00-000011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22" name="3 CuadroTexto">
          <a:extLst>
            <a:ext uri="{FF2B5EF4-FFF2-40B4-BE49-F238E27FC236}">
              <a16:creationId xmlns:a16="http://schemas.microsoft.com/office/drawing/2014/main" id="{00000000-0008-0000-1C00-000016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C.Jose Tomas Bocanegra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23" name="3 CuadroTexto">
          <a:extLst>
            <a:ext uri="{FF2B5EF4-FFF2-40B4-BE49-F238E27FC236}">
              <a16:creationId xmlns:a16="http://schemas.microsoft.com/office/drawing/2014/main" id="{00000000-0008-0000-1C00-000017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26" name="3 CuadroTexto">
          <a:extLst>
            <a:ext uri="{FF2B5EF4-FFF2-40B4-BE49-F238E27FC236}">
              <a16:creationId xmlns:a16="http://schemas.microsoft.com/office/drawing/2014/main" id="{72663FC7-6544-4D89-B168-CFA6AD82E103}"/>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19050</xdr:colOff>
      <xdr:row>1</xdr:row>
      <xdr:rowOff>47625</xdr:rowOff>
    </xdr:from>
    <xdr:to>
      <xdr:col>1</xdr:col>
      <xdr:colOff>1628775</xdr:colOff>
      <xdr:row>5</xdr:row>
      <xdr:rowOff>114300</xdr:rowOff>
    </xdr:to>
    <xdr:pic>
      <xdr:nvPicPr>
        <xdr:cNvPr id="31" name="Imagen 30">
          <a:extLst>
            <a:ext uri="{FF2B5EF4-FFF2-40B4-BE49-F238E27FC236}">
              <a16:creationId xmlns:a16="http://schemas.microsoft.com/office/drawing/2014/main" id="{9FC99FF0-90CB-47B9-87E7-61A465E46A3E}"/>
            </a:ext>
          </a:extLst>
        </xdr:cNvPr>
        <xdr:cNvPicPr>
          <a:picLocks noChangeAspect="1"/>
        </xdr:cNvPicPr>
      </xdr:nvPicPr>
      <xdr:blipFill rotWithShape="1">
        <a:blip xmlns:r="http://schemas.openxmlformats.org/officeDocument/2006/relationships" r:embed="rId1"/>
        <a:srcRect l="3509" t="35350" r="36147" b="38594"/>
        <a:stretch/>
      </xdr:blipFill>
      <xdr:spPr>
        <a:xfrm>
          <a:off x="19050" y="219075"/>
          <a:ext cx="1609725" cy="714375"/>
        </a:xfrm>
        <a:prstGeom prst="rect">
          <a:avLst/>
        </a:prstGeom>
      </xdr:spPr>
    </xdr:pic>
    <xdr:clientData/>
  </xdr:twoCellAnchor>
  <xdr:twoCellAnchor editAs="oneCell">
    <xdr:from>
      <xdr:col>6</xdr:col>
      <xdr:colOff>190500</xdr:colOff>
      <xdr:row>1</xdr:row>
      <xdr:rowOff>47625</xdr:rowOff>
    </xdr:from>
    <xdr:to>
      <xdr:col>7</xdr:col>
      <xdr:colOff>914400</xdr:colOff>
      <xdr:row>5</xdr:row>
      <xdr:rowOff>114300</xdr:rowOff>
    </xdr:to>
    <xdr:pic>
      <xdr:nvPicPr>
        <xdr:cNvPr id="32" name="Imagen 31">
          <a:extLst>
            <a:ext uri="{FF2B5EF4-FFF2-40B4-BE49-F238E27FC236}">
              <a16:creationId xmlns:a16="http://schemas.microsoft.com/office/drawing/2014/main" id="{2EBFE583-07E9-420E-B89E-6406A6D71416}"/>
            </a:ext>
          </a:extLst>
        </xdr:cNvPr>
        <xdr:cNvPicPr>
          <a:picLocks noChangeAspect="1"/>
        </xdr:cNvPicPr>
      </xdr:nvPicPr>
      <xdr:blipFill rotWithShape="1">
        <a:blip xmlns:r="http://schemas.openxmlformats.org/officeDocument/2006/relationships" r:embed="rId1"/>
        <a:srcRect l="3509" t="35350" r="36147" b="38594"/>
        <a:stretch/>
      </xdr:blipFill>
      <xdr:spPr>
        <a:xfrm>
          <a:off x="6896100" y="219075"/>
          <a:ext cx="1609725" cy="714375"/>
        </a:xfrm>
        <a:prstGeom prst="rect">
          <a:avLst/>
        </a:prstGeom>
      </xdr:spPr>
    </xdr:pic>
    <xdr:clientData/>
  </xdr:twoCellAnchor>
  <xdr:twoCellAnchor>
    <xdr:from>
      <xdr:col>1</xdr:col>
      <xdr:colOff>2266950</xdr:colOff>
      <xdr:row>34</xdr:row>
      <xdr:rowOff>57150</xdr:rowOff>
    </xdr:from>
    <xdr:to>
      <xdr:col>3</xdr:col>
      <xdr:colOff>314325</xdr:colOff>
      <xdr:row>39</xdr:row>
      <xdr:rowOff>87456</xdr:rowOff>
    </xdr:to>
    <xdr:sp macro="" textlink="">
      <xdr:nvSpPr>
        <xdr:cNvPr id="33" name="4 CuadroTexto">
          <a:extLst>
            <a:ext uri="{FF2B5EF4-FFF2-40B4-BE49-F238E27FC236}">
              <a16:creationId xmlns:a16="http://schemas.microsoft.com/office/drawing/2014/main" id="{0757CFE6-C160-462A-B4F3-82C4607E87AA}"/>
            </a:ext>
          </a:extLst>
        </xdr:cNvPr>
        <xdr:cNvSpPr txBox="1"/>
      </xdr:nvSpPr>
      <xdr:spPr>
        <a:xfrm>
          <a:off x="2266950" y="6096000"/>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3</xdr:col>
      <xdr:colOff>361950</xdr:colOff>
      <xdr:row>34</xdr:row>
      <xdr:rowOff>76200</xdr:rowOff>
    </xdr:from>
    <xdr:to>
      <xdr:col>5</xdr:col>
      <xdr:colOff>865909</xdr:colOff>
      <xdr:row>39</xdr:row>
      <xdr:rowOff>106507</xdr:rowOff>
    </xdr:to>
    <xdr:sp macro="" textlink="">
      <xdr:nvSpPr>
        <xdr:cNvPr id="35" name="5 CuadroTexto">
          <a:extLst>
            <a:ext uri="{FF2B5EF4-FFF2-40B4-BE49-F238E27FC236}">
              <a16:creationId xmlns:a16="http://schemas.microsoft.com/office/drawing/2014/main" id="{13266C7F-E05E-44FF-A7DC-3774D3ED430C}"/>
            </a:ext>
          </a:extLst>
        </xdr:cNvPr>
        <xdr:cNvSpPr txBox="1"/>
      </xdr:nvSpPr>
      <xdr:spPr>
        <a:xfrm>
          <a:off x="4267200" y="6115050"/>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5</xdr:col>
      <xdr:colOff>819150</xdr:colOff>
      <xdr:row>34</xdr:row>
      <xdr:rowOff>38100</xdr:rowOff>
    </xdr:from>
    <xdr:to>
      <xdr:col>8</xdr:col>
      <xdr:colOff>58016</xdr:colOff>
      <xdr:row>39</xdr:row>
      <xdr:rowOff>7144</xdr:rowOff>
    </xdr:to>
    <xdr:sp macro="" textlink="">
      <xdr:nvSpPr>
        <xdr:cNvPr id="36" name="6 CuadroTexto">
          <a:extLst>
            <a:ext uri="{FF2B5EF4-FFF2-40B4-BE49-F238E27FC236}">
              <a16:creationId xmlns:a16="http://schemas.microsoft.com/office/drawing/2014/main" id="{270FCEBD-24E1-4E80-BB04-65D7D3B9F18C}"/>
            </a:ext>
          </a:extLst>
        </xdr:cNvPr>
        <xdr:cNvSpPr txBox="1"/>
      </xdr:nvSpPr>
      <xdr:spPr>
        <a:xfrm>
          <a:off x="6610350" y="6076950"/>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16" name="3 CuadroTexto">
          <a:extLst>
            <a:ext uri="{FF2B5EF4-FFF2-40B4-BE49-F238E27FC236}">
              <a16:creationId xmlns:a16="http://schemas.microsoft.com/office/drawing/2014/main" id="{EBA5E8E9-07EF-4168-812F-8A0D543ED8E4}"/>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4" name="3 CuadroTexto">
          <a:extLst>
            <a:ext uri="{FF2B5EF4-FFF2-40B4-BE49-F238E27FC236}">
              <a16:creationId xmlns:a16="http://schemas.microsoft.com/office/drawing/2014/main" id="{4A070DF8-F72D-4D30-9447-6218110C8F97}"/>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11" name="3 CuadroTexto">
          <a:extLst>
            <a:ext uri="{FF2B5EF4-FFF2-40B4-BE49-F238E27FC236}">
              <a16:creationId xmlns:a16="http://schemas.microsoft.com/office/drawing/2014/main" id="{7C03E5CF-4308-4AC3-B75B-FC3E806847E7}"/>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2" name="3 CuadroTexto">
          <a:extLst>
            <a:ext uri="{FF2B5EF4-FFF2-40B4-BE49-F238E27FC236}">
              <a16:creationId xmlns:a16="http://schemas.microsoft.com/office/drawing/2014/main" id="{4A19BB2A-30D9-4713-8BB8-EB2F4D3760A5}"/>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33</xdr:row>
      <xdr:rowOff>133350</xdr:rowOff>
    </xdr:from>
    <xdr:to>
      <xdr:col>1</xdr:col>
      <xdr:colOff>2019300</xdr:colOff>
      <xdr:row>39</xdr:row>
      <xdr:rowOff>76200</xdr:rowOff>
    </xdr:to>
    <xdr:sp macro="" textlink="">
      <xdr:nvSpPr>
        <xdr:cNvPr id="5" name="3 CuadroTexto">
          <a:extLst>
            <a:ext uri="{FF2B5EF4-FFF2-40B4-BE49-F238E27FC236}">
              <a16:creationId xmlns:a16="http://schemas.microsoft.com/office/drawing/2014/main" id="{C6A89839-4277-48AA-A52A-D6929E409D3A}"/>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123825</xdr:colOff>
      <xdr:row>70</xdr:row>
      <xdr:rowOff>133350</xdr:rowOff>
    </xdr:from>
    <xdr:to>
      <xdr:col>1</xdr:col>
      <xdr:colOff>2019300</xdr:colOff>
      <xdr:row>76</xdr:row>
      <xdr:rowOff>76200</xdr:rowOff>
    </xdr:to>
    <xdr:sp macro="" textlink="">
      <xdr:nvSpPr>
        <xdr:cNvPr id="5" name="3 CuadroTexto">
          <a:extLst>
            <a:ext uri="{FF2B5EF4-FFF2-40B4-BE49-F238E27FC236}">
              <a16:creationId xmlns:a16="http://schemas.microsoft.com/office/drawing/2014/main" id="{00000000-0008-0000-1D00-000005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70</xdr:row>
      <xdr:rowOff>133350</xdr:rowOff>
    </xdr:from>
    <xdr:to>
      <xdr:col>1</xdr:col>
      <xdr:colOff>2019300</xdr:colOff>
      <xdr:row>76</xdr:row>
      <xdr:rowOff>76200</xdr:rowOff>
    </xdr:to>
    <xdr:sp macro="" textlink="">
      <xdr:nvSpPr>
        <xdr:cNvPr id="9" name="3 CuadroTexto">
          <a:extLst>
            <a:ext uri="{FF2B5EF4-FFF2-40B4-BE49-F238E27FC236}">
              <a16:creationId xmlns:a16="http://schemas.microsoft.com/office/drawing/2014/main" id="{00000000-0008-0000-1D00-000009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xdr:from>
      <xdr:col>1</xdr:col>
      <xdr:colOff>123825</xdr:colOff>
      <xdr:row>70</xdr:row>
      <xdr:rowOff>133350</xdr:rowOff>
    </xdr:from>
    <xdr:to>
      <xdr:col>1</xdr:col>
      <xdr:colOff>2019300</xdr:colOff>
      <xdr:row>76</xdr:row>
      <xdr:rowOff>76200</xdr:rowOff>
    </xdr:to>
    <xdr:sp macro="" textlink="">
      <xdr:nvSpPr>
        <xdr:cNvPr id="11" name="3 CuadroTexto">
          <a:extLst>
            <a:ext uri="{FF2B5EF4-FFF2-40B4-BE49-F238E27FC236}">
              <a16:creationId xmlns:a16="http://schemas.microsoft.com/office/drawing/2014/main" id="{00000000-0008-0000-1D00-00000B000000}"/>
            </a:ext>
          </a:extLst>
        </xdr:cNvPr>
        <xdr:cNvSpPr txBox="1"/>
      </xdr:nvSpPr>
      <xdr:spPr>
        <a:xfrm>
          <a:off x="123825" y="6010275"/>
          <a:ext cx="1895475" cy="9144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Calibri" panose="020F0502020204030204"/>
              <a:ea typeface="+mn-ea"/>
              <a:cs typeface="+mn-cs"/>
            </a:rPr>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C.Jorge Eleazar Galvan Garcia</a:t>
          </a:r>
        </a:p>
      </xdr:txBody>
    </xdr:sp>
    <xdr:clientData/>
  </xdr:twoCellAnchor>
  <xdr:twoCellAnchor editAs="oneCell">
    <xdr:from>
      <xdr:col>1</xdr:col>
      <xdr:colOff>104775</xdr:colOff>
      <xdr:row>0</xdr:row>
      <xdr:rowOff>1</xdr:rowOff>
    </xdr:from>
    <xdr:to>
      <xdr:col>1</xdr:col>
      <xdr:colOff>1714500</xdr:colOff>
      <xdr:row>2</xdr:row>
      <xdr:rowOff>133351</xdr:rowOff>
    </xdr:to>
    <xdr:pic>
      <xdr:nvPicPr>
        <xdr:cNvPr id="21" name="Imagen 20">
          <a:extLst>
            <a:ext uri="{FF2B5EF4-FFF2-40B4-BE49-F238E27FC236}">
              <a16:creationId xmlns:a16="http://schemas.microsoft.com/office/drawing/2014/main" id="{1DDAFCE7-637B-4095-9BDF-4B67460BF567}"/>
            </a:ext>
          </a:extLst>
        </xdr:cNvPr>
        <xdr:cNvPicPr>
          <a:picLocks noChangeAspect="1"/>
        </xdr:cNvPicPr>
      </xdr:nvPicPr>
      <xdr:blipFill rotWithShape="1">
        <a:blip xmlns:r="http://schemas.openxmlformats.org/officeDocument/2006/relationships" r:embed="rId1"/>
        <a:srcRect l="3509" t="35350" r="36147" b="38594"/>
        <a:stretch/>
      </xdr:blipFill>
      <xdr:spPr>
        <a:xfrm>
          <a:off x="257175" y="1"/>
          <a:ext cx="1609725" cy="571500"/>
        </a:xfrm>
        <a:prstGeom prst="rect">
          <a:avLst/>
        </a:prstGeom>
      </xdr:spPr>
    </xdr:pic>
    <xdr:clientData/>
  </xdr:twoCellAnchor>
  <xdr:twoCellAnchor editAs="oneCell">
    <xdr:from>
      <xdr:col>4</xdr:col>
      <xdr:colOff>847725</xdr:colOff>
      <xdr:row>0</xdr:row>
      <xdr:rowOff>0</xdr:rowOff>
    </xdr:from>
    <xdr:to>
      <xdr:col>6</xdr:col>
      <xdr:colOff>933450</xdr:colOff>
      <xdr:row>2</xdr:row>
      <xdr:rowOff>133350</xdr:rowOff>
    </xdr:to>
    <xdr:pic>
      <xdr:nvPicPr>
        <xdr:cNvPr id="22" name="Imagen 21">
          <a:extLst>
            <a:ext uri="{FF2B5EF4-FFF2-40B4-BE49-F238E27FC236}">
              <a16:creationId xmlns:a16="http://schemas.microsoft.com/office/drawing/2014/main" id="{3915A10A-32CF-4CAD-BEC7-790153419918}"/>
            </a:ext>
          </a:extLst>
        </xdr:cNvPr>
        <xdr:cNvPicPr>
          <a:picLocks noChangeAspect="1"/>
        </xdr:cNvPicPr>
      </xdr:nvPicPr>
      <xdr:blipFill rotWithShape="1">
        <a:blip xmlns:r="http://schemas.openxmlformats.org/officeDocument/2006/relationships" r:embed="rId1"/>
        <a:srcRect l="3509" t="35350" r="36147" b="38594"/>
        <a:stretch/>
      </xdr:blipFill>
      <xdr:spPr>
        <a:xfrm>
          <a:off x="6048375" y="0"/>
          <a:ext cx="1609725" cy="571500"/>
        </a:xfrm>
        <a:prstGeom prst="rect">
          <a:avLst/>
        </a:prstGeom>
      </xdr:spPr>
    </xdr:pic>
    <xdr:clientData/>
  </xdr:twoCellAnchor>
  <xdr:twoCellAnchor>
    <xdr:from>
      <xdr:col>1</xdr:col>
      <xdr:colOff>1866900</xdr:colOff>
      <xdr:row>71</xdr:row>
      <xdr:rowOff>47625</xdr:rowOff>
    </xdr:from>
    <xdr:to>
      <xdr:col>2</xdr:col>
      <xdr:colOff>742950</xdr:colOff>
      <xdr:row>76</xdr:row>
      <xdr:rowOff>77931</xdr:rowOff>
    </xdr:to>
    <xdr:sp macro="" textlink="">
      <xdr:nvSpPr>
        <xdr:cNvPr id="23" name="4 CuadroTexto">
          <a:extLst>
            <a:ext uri="{FF2B5EF4-FFF2-40B4-BE49-F238E27FC236}">
              <a16:creationId xmlns:a16="http://schemas.microsoft.com/office/drawing/2014/main" id="{C14CDF2A-8D32-49D4-B02A-DE7B2E62CB59}"/>
            </a:ext>
          </a:extLst>
        </xdr:cNvPr>
        <xdr:cNvSpPr txBox="1"/>
      </xdr:nvSpPr>
      <xdr:spPr>
        <a:xfrm>
          <a:off x="2019300" y="12287250"/>
          <a:ext cx="1952625" cy="839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2</xdr:col>
      <xdr:colOff>552450</xdr:colOff>
      <xdr:row>71</xdr:row>
      <xdr:rowOff>133350</xdr:rowOff>
    </xdr:from>
    <xdr:to>
      <xdr:col>5</xdr:col>
      <xdr:colOff>84859</xdr:colOff>
      <xdr:row>77</xdr:row>
      <xdr:rowOff>1732</xdr:rowOff>
    </xdr:to>
    <xdr:sp macro="" textlink="">
      <xdr:nvSpPr>
        <xdr:cNvPr id="24" name="5 CuadroTexto">
          <a:extLst>
            <a:ext uri="{FF2B5EF4-FFF2-40B4-BE49-F238E27FC236}">
              <a16:creationId xmlns:a16="http://schemas.microsoft.com/office/drawing/2014/main" id="{1412B1E8-A2BF-4E23-B6BF-AC552E913791}"/>
            </a:ext>
          </a:extLst>
        </xdr:cNvPr>
        <xdr:cNvSpPr txBox="1"/>
      </xdr:nvSpPr>
      <xdr:spPr>
        <a:xfrm>
          <a:off x="3781425" y="12372975"/>
          <a:ext cx="2389909" cy="839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algn="ctr"/>
          <a:endParaRPr lang="es-MX" sz="900">
            <a:latin typeface="Arial" pitchFamily="34" charset="0"/>
            <a:cs typeface="Arial" pitchFamily="34" charset="0"/>
          </a:endParaRPr>
        </a:p>
      </xdr:txBody>
    </xdr:sp>
    <xdr:clientData/>
  </xdr:twoCellAnchor>
  <xdr:twoCellAnchor>
    <xdr:from>
      <xdr:col>4</xdr:col>
      <xdr:colOff>838200</xdr:colOff>
      <xdr:row>71</xdr:row>
      <xdr:rowOff>95250</xdr:rowOff>
    </xdr:from>
    <xdr:to>
      <xdr:col>7</xdr:col>
      <xdr:colOff>334241</xdr:colOff>
      <xdr:row>76</xdr:row>
      <xdr:rowOff>64294</xdr:rowOff>
    </xdr:to>
    <xdr:sp macro="" textlink="">
      <xdr:nvSpPr>
        <xdr:cNvPr id="25" name="6 CuadroTexto">
          <a:extLst>
            <a:ext uri="{FF2B5EF4-FFF2-40B4-BE49-F238E27FC236}">
              <a16:creationId xmlns:a16="http://schemas.microsoft.com/office/drawing/2014/main" id="{B13E7268-C81A-4319-8AC6-C6ABCF986B12}"/>
            </a:ext>
          </a:extLst>
        </xdr:cNvPr>
        <xdr:cNvSpPr txBox="1"/>
      </xdr:nvSpPr>
      <xdr:spPr>
        <a:xfrm>
          <a:off x="6038850" y="12334875"/>
          <a:ext cx="1991591"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57149</xdr:colOff>
      <xdr:row>0</xdr:row>
      <xdr:rowOff>0</xdr:rowOff>
    </xdr:from>
    <xdr:to>
      <xdr:col>2</xdr:col>
      <xdr:colOff>1304924</xdr:colOff>
      <xdr:row>5</xdr:row>
      <xdr:rowOff>19050</xdr:rowOff>
    </xdr:to>
    <xdr:pic>
      <xdr:nvPicPr>
        <xdr:cNvPr id="5" name="Imagen 4">
          <a:extLst>
            <a:ext uri="{FF2B5EF4-FFF2-40B4-BE49-F238E27FC236}">
              <a16:creationId xmlns:a16="http://schemas.microsoft.com/office/drawing/2014/main" id="{AC1F955F-FA74-4686-A68E-CE1C1E29B79E}"/>
            </a:ext>
          </a:extLst>
        </xdr:cNvPr>
        <xdr:cNvPicPr>
          <a:picLocks noChangeAspect="1"/>
        </xdr:cNvPicPr>
      </xdr:nvPicPr>
      <xdr:blipFill rotWithShape="1">
        <a:blip xmlns:r="http://schemas.openxmlformats.org/officeDocument/2006/relationships" r:embed="rId1"/>
        <a:srcRect l="3509" t="35350" r="36147" b="38594"/>
        <a:stretch/>
      </xdr:blipFill>
      <xdr:spPr>
        <a:xfrm>
          <a:off x="180974" y="0"/>
          <a:ext cx="1514475" cy="752475"/>
        </a:xfrm>
        <a:prstGeom prst="rect">
          <a:avLst/>
        </a:prstGeom>
      </xdr:spPr>
    </xdr:pic>
    <xdr:clientData/>
  </xdr:twoCellAnchor>
  <xdr:twoCellAnchor editAs="oneCell">
    <xdr:from>
      <xdr:col>6</xdr:col>
      <xdr:colOff>95250</xdr:colOff>
      <xdr:row>0</xdr:row>
      <xdr:rowOff>0</xdr:rowOff>
    </xdr:from>
    <xdr:to>
      <xdr:col>6</xdr:col>
      <xdr:colOff>1609725</xdr:colOff>
      <xdr:row>5</xdr:row>
      <xdr:rowOff>19050</xdr:rowOff>
    </xdr:to>
    <xdr:pic>
      <xdr:nvPicPr>
        <xdr:cNvPr id="6" name="Imagen 5">
          <a:extLst>
            <a:ext uri="{FF2B5EF4-FFF2-40B4-BE49-F238E27FC236}">
              <a16:creationId xmlns:a16="http://schemas.microsoft.com/office/drawing/2014/main" id="{0599AF33-1B12-478D-9A4A-607DEDAA2DE4}"/>
            </a:ext>
          </a:extLst>
        </xdr:cNvPr>
        <xdr:cNvPicPr>
          <a:picLocks noChangeAspect="1"/>
        </xdr:cNvPicPr>
      </xdr:nvPicPr>
      <xdr:blipFill rotWithShape="1">
        <a:blip xmlns:r="http://schemas.openxmlformats.org/officeDocument/2006/relationships" r:embed="rId1"/>
        <a:srcRect l="3509" t="35350" r="36147" b="38594"/>
        <a:stretch/>
      </xdr:blipFill>
      <xdr:spPr>
        <a:xfrm>
          <a:off x="5572125" y="0"/>
          <a:ext cx="1514475"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32</xdr:row>
      <xdr:rowOff>14289</xdr:rowOff>
    </xdr:from>
    <xdr:to>
      <xdr:col>0</xdr:col>
      <xdr:colOff>1647825</xdr:colOff>
      <xdr:row>39</xdr:row>
      <xdr:rowOff>85725</xdr:rowOff>
    </xdr:to>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76200" y="5795964"/>
          <a:ext cx="1571625" cy="120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a:t>
          </a:r>
          <a:r>
            <a:rPr lang="es-MX" sz="1100" baseline="0">
              <a:solidFill>
                <a:schemeClr val="dk1"/>
              </a:solidFill>
              <a:effectLst/>
              <a:latin typeface="+mn-lt"/>
              <a:ea typeface="+mn-ea"/>
              <a:cs typeface="+mn-cs"/>
            </a:rPr>
            <a:t> </a:t>
          </a:r>
          <a:r>
            <a:rPr lang="es-MX" sz="1100">
              <a:solidFill>
                <a:schemeClr val="dk1"/>
              </a:solidFill>
              <a:effectLst/>
              <a:latin typeface="+mn-lt"/>
              <a:ea typeface="+mn-ea"/>
              <a:cs typeface="+mn-cs"/>
            </a:rPr>
            <a:t>Jorge Eleazar Galván García</a:t>
          </a:r>
          <a:endParaRPr lang="es-MX">
            <a:effectLst/>
          </a:endParaRPr>
        </a:p>
        <a:p>
          <a:pPr algn="ctr"/>
          <a:endParaRPr lang="es-MX" sz="1100"/>
        </a:p>
      </xdr:txBody>
    </xdr:sp>
    <xdr:clientData/>
  </xdr:twoCellAnchor>
  <xdr:twoCellAnchor>
    <xdr:from>
      <xdr:col>1</xdr:col>
      <xdr:colOff>914400</xdr:colOff>
      <xdr:row>32</xdr:row>
      <xdr:rowOff>76200</xdr:rowOff>
    </xdr:from>
    <xdr:to>
      <xdr:col>3</xdr:col>
      <xdr:colOff>733424</xdr:colOff>
      <xdr:row>37</xdr:row>
      <xdr:rowOff>95250</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3619500" y="5857875"/>
          <a:ext cx="1809749"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sz="900">
            <a:effectLst/>
          </a:endParaRPr>
        </a:p>
        <a:p>
          <a:pPr algn="ctr"/>
          <a:endParaRPr lang="es-MX" sz="900">
            <a:latin typeface="Arial" pitchFamily="34" charset="0"/>
            <a:cs typeface="Arial" pitchFamily="34" charset="0"/>
          </a:endParaRPr>
        </a:p>
      </xdr:txBody>
    </xdr:sp>
    <xdr:clientData/>
  </xdr:twoCellAnchor>
  <xdr:twoCellAnchor>
    <xdr:from>
      <xdr:col>3</xdr:col>
      <xdr:colOff>640559</xdr:colOff>
      <xdr:row>32</xdr:row>
      <xdr:rowOff>30955</xdr:rowOff>
    </xdr:from>
    <xdr:to>
      <xdr:col>5</xdr:col>
      <xdr:colOff>990600</xdr:colOff>
      <xdr:row>36</xdr:row>
      <xdr:rowOff>161924</xdr:rowOff>
    </xdr:to>
    <xdr:sp macro="" textlink="">
      <xdr:nvSpPr>
        <xdr:cNvPr id="7" name="6 CuadroTexto">
          <a:extLst>
            <a:ext uri="{FF2B5EF4-FFF2-40B4-BE49-F238E27FC236}">
              <a16:creationId xmlns:a16="http://schemas.microsoft.com/office/drawing/2014/main" id="{00000000-0008-0000-0400-000007000000}"/>
            </a:ext>
          </a:extLst>
        </xdr:cNvPr>
        <xdr:cNvSpPr txBox="1"/>
      </xdr:nvSpPr>
      <xdr:spPr>
        <a:xfrm>
          <a:off x="5336384" y="5812630"/>
          <a:ext cx="2245516"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sz="1100"/>
        </a:p>
      </xdr:txBody>
    </xdr:sp>
    <xdr:clientData/>
  </xdr:twoCellAnchor>
  <xdr:twoCellAnchor editAs="oneCell">
    <xdr:from>
      <xdr:col>0</xdr:col>
      <xdr:colOff>0</xdr:colOff>
      <xdr:row>0</xdr:row>
      <xdr:rowOff>0</xdr:rowOff>
    </xdr:from>
    <xdr:to>
      <xdr:col>0</xdr:col>
      <xdr:colOff>1514475</xdr:colOff>
      <xdr:row>5</xdr:row>
      <xdr:rowOff>19050</xdr:rowOff>
    </xdr:to>
    <xdr:pic>
      <xdr:nvPicPr>
        <xdr:cNvPr id="9" name="Imagen 8">
          <a:extLst>
            <a:ext uri="{FF2B5EF4-FFF2-40B4-BE49-F238E27FC236}">
              <a16:creationId xmlns:a16="http://schemas.microsoft.com/office/drawing/2014/main" id="{F871A7C4-1403-4FF4-8A00-C168CA3DAAD3}"/>
            </a:ext>
          </a:extLst>
        </xdr:cNvPr>
        <xdr:cNvPicPr>
          <a:picLocks noChangeAspect="1"/>
        </xdr:cNvPicPr>
      </xdr:nvPicPr>
      <xdr:blipFill rotWithShape="1">
        <a:blip xmlns:r="http://schemas.openxmlformats.org/officeDocument/2006/relationships" r:embed="rId1"/>
        <a:srcRect l="3509" t="35350" r="36147" b="38594"/>
        <a:stretch/>
      </xdr:blipFill>
      <xdr:spPr>
        <a:xfrm>
          <a:off x="0" y="0"/>
          <a:ext cx="1514475" cy="752475"/>
        </a:xfrm>
        <a:prstGeom prst="rect">
          <a:avLst/>
        </a:prstGeom>
      </xdr:spPr>
    </xdr:pic>
    <xdr:clientData/>
  </xdr:twoCellAnchor>
  <xdr:twoCellAnchor editAs="oneCell">
    <xdr:from>
      <xdr:col>4</xdr:col>
      <xdr:colOff>447675</xdr:colOff>
      <xdr:row>0</xdr:row>
      <xdr:rowOff>19050</xdr:rowOff>
    </xdr:from>
    <xdr:to>
      <xdr:col>5</xdr:col>
      <xdr:colOff>990600</xdr:colOff>
      <xdr:row>5</xdr:row>
      <xdr:rowOff>38100</xdr:rowOff>
    </xdr:to>
    <xdr:pic>
      <xdr:nvPicPr>
        <xdr:cNvPr id="10" name="Imagen 9">
          <a:extLst>
            <a:ext uri="{FF2B5EF4-FFF2-40B4-BE49-F238E27FC236}">
              <a16:creationId xmlns:a16="http://schemas.microsoft.com/office/drawing/2014/main" id="{C33E688B-388D-42F8-A689-79F44EBB79E9}"/>
            </a:ext>
          </a:extLst>
        </xdr:cNvPr>
        <xdr:cNvPicPr>
          <a:picLocks noChangeAspect="1"/>
        </xdr:cNvPicPr>
      </xdr:nvPicPr>
      <xdr:blipFill rotWithShape="1">
        <a:blip xmlns:r="http://schemas.openxmlformats.org/officeDocument/2006/relationships" r:embed="rId1"/>
        <a:srcRect l="3509" t="35350" r="36147" b="38594"/>
        <a:stretch/>
      </xdr:blipFill>
      <xdr:spPr>
        <a:xfrm>
          <a:off x="6067425" y="19050"/>
          <a:ext cx="1514475" cy="752475"/>
        </a:xfrm>
        <a:prstGeom prst="rect">
          <a:avLst/>
        </a:prstGeom>
      </xdr:spPr>
    </xdr:pic>
    <xdr:clientData/>
  </xdr:twoCellAnchor>
  <xdr:twoCellAnchor>
    <xdr:from>
      <xdr:col>0</xdr:col>
      <xdr:colOff>1600200</xdr:colOff>
      <xdr:row>32</xdr:row>
      <xdr:rowOff>9525</xdr:rowOff>
    </xdr:from>
    <xdr:to>
      <xdr:col>2</xdr:col>
      <xdr:colOff>57150</xdr:colOff>
      <xdr:row>37</xdr:row>
      <xdr:rowOff>23812</xdr:rowOff>
    </xdr:to>
    <xdr:sp macro="" textlink="">
      <xdr:nvSpPr>
        <xdr:cNvPr id="11" name="4 CuadroTexto">
          <a:extLst>
            <a:ext uri="{FF2B5EF4-FFF2-40B4-BE49-F238E27FC236}">
              <a16:creationId xmlns:a16="http://schemas.microsoft.com/office/drawing/2014/main" id="{760DDE6C-CDD2-446F-A406-129E4634A287}"/>
            </a:ext>
          </a:extLst>
        </xdr:cNvPr>
        <xdr:cNvSpPr txBox="1"/>
      </xdr:nvSpPr>
      <xdr:spPr>
        <a:xfrm>
          <a:off x="1600200" y="5791200"/>
          <a:ext cx="2152650" cy="823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t>C.</a:t>
          </a:r>
          <a:r>
            <a:rPr lang="es-MX" sz="1100" baseline="0"/>
            <a:t> </a:t>
          </a:r>
          <a:r>
            <a:rPr lang="es-MX" sz="1100">
              <a:solidFill>
                <a:schemeClr val="dk1"/>
              </a:solidFill>
              <a:effectLst/>
              <a:latin typeface="+mn-lt"/>
              <a:ea typeface="+mn-ea"/>
              <a:cs typeface="+mn-cs"/>
            </a:rPr>
            <a:t>Juan José Dávila González</a:t>
          </a:r>
        </a:p>
        <a:p>
          <a:pPr algn="ctr"/>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53</xdr:row>
      <xdr:rowOff>0</xdr:rowOff>
    </xdr:from>
    <xdr:to>
      <xdr:col>1</xdr:col>
      <xdr:colOff>2609850</xdr:colOff>
      <xdr:row>56</xdr:row>
      <xdr:rowOff>161925</xdr:rowOff>
    </xdr:to>
    <xdr:sp macro="" textlink="">
      <xdr:nvSpPr>
        <xdr:cNvPr id="6" name="3 CuadroTexto">
          <a:extLst>
            <a:ext uri="{FF2B5EF4-FFF2-40B4-BE49-F238E27FC236}">
              <a16:creationId xmlns:a16="http://schemas.microsoft.com/office/drawing/2014/main" id="{00000000-0008-0000-0500-000006000000}"/>
            </a:ext>
          </a:extLst>
        </xdr:cNvPr>
        <xdr:cNvSpPr txBox="1"/>
      </xdr:nvSpPr>
      <xdr:spPr>
        <a:xfrm>
          <a:off x="152400" y="10582275"/>
          <a:ext cx="260985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sz="1100"/>
        </a:p>
      </xdr:txBody>
    </xdr:sp>
    <xdr:clientData/>
  </xdr:twoCellAnchor>
  <xdr:twoCellAnchor>
    <xdr:from>
      <xdr:col>1</xdr:col>
      <xdr:colOff>2686051</xdr:colOff>
      <xdr:row>53</xdr:row>
      <xdr:rowOff>0</xdr:rowOff>
    </xdr:from>
    <xdr:to>
      <xdr:col>2</xdr:col>
      <xdr:colOff>940588</xdr:colOff>
      <xdr:row>57</xdr:row>
      <xdr:rowOff>66676</xdr:rowOff>
    </xdr:to>
    <xdr:sp macro="" textlink="">
      <xdr:nvSpPr>
        <xdr:cNvPr id="7" name="4 CuadroTexto">
          <a:extLst>
            <a:ext uri="{FF2B5EF4-FFF2-40B4-BE49-F238E27FC236}">
              <a16:creationId xmlns:a16="http://schemas.microsoft.com/office/drawing/2014/main" id="{00000000-0008-0000-0500-000007000000}"/>
            </a:ext>
          </a:extLst>
        </xdr:cNvPr>
        <xdr:cNvSpPr txBox="1"/>
      </xdr:nvSpPr>
      <xdr:spPr>
        <a:xfrm>
          <a:off x="2838451" y="8543925"/>
          <a:ext cx="2055012" cy="828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algn="ctr"/>
          <a:endParaRPr lang="es-MX" sz="1100"/>
        </a:p>
      </xdr:txBody>
    </xdr:sp>
    <xdr:clientData/>
  </xdr:twoCellAnchor>
  <xdr:twoCellAnchor>
    <xdr:from>
      <xdr:col>3</xdr:col>
      <xdr:colOff>495300</xdr:colOff>
      <xdr:row>53</xdr:row>
      <xdr:rowOff>0</xdr:rowOff>
    </xdr:from>
    <xdr:to>
      <xdr:col>5</xdr:col>
      <xdr:colOff>723900</xdr:colOff>
      <xdr:row>56</xdr:row>
      <xdr:rowOff>147061</xdr:rowOff>
    </xdr:to>
    <xdr:sp macro="" textlink="">
      <xdr:nvSpPr>
        <xdr:cNvPr id="9" name="5 CuadroTexto">
          <a:extLst>
            <a:ext uri="{FF2B5EF4-FFF2-40B4-BE49-F238E27FC236}">
              <a16:creationId xmlns:a16="http://schemas.microsoft.com/office/drawing/2014/main" id="{00000000-0008-0000-0500-000009000000}"/>
            </a:ext>
          </a:extLst>
        </xdr:cNvPr>
        <xdr:cNvSpPr txBox="1"/>
      </xdr:nvSpPr>
      <xdr:spPr>
        <a:xfrm>
          <a:off x="5534025" y="8543925"/>
          <a:ext cx="2400300"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sz="900">
            <a:effectLst/>
          </a:endParaRPr>
        </a:p>
        <a:p>
          <a:pPr algn="ctr"/>
          <a:endParaRPr lang="es-MX" sz="900">
            <a:latin typeface="Arial" pitchFamily="34" charset="0"/>
            <a:cs typeface="Arial" pitchFamily="34" charset="0"/>
          </a:endParaRPr>
        </a:p>
      </xdr:txBody>
    </xdr:sp>
    <xdr:clientData/>
  </xdr:twoCellAnchor>
  <xdr:twoCellAnchor>
    <xdr:from>
      <xdr:col>6</xdr:col>
      <xdr:colOff>0</xdr:colOff>
      <xdr:row>53</xdr:row>
      <xdr:rowOff>0</xdr:rowOff>
    </xdr:from>
    <xdr:to>
      <xdr:col>7</xdr:col>
      <xdr:colOff>1159666</xdr:colOff>
      <xdr:row>57</xdr:row>
      <xdr:rowOff>16669</xdr:rowOff>
    </xdr:to>
    <xdr:sp macro="" textlink="">
      <xdr:nvSpPr>
        <xdr:cNvPr id="11" name="6 CuadroTexto">
          <a:extLst>
            <a:ext uri="{FF2B5EF4-FFF2-40B4-BE49-F238E27FC236}">
              <a16:creationId xmlns:a16="http://schemas.microsoft.com/office/drawing/2014/main" id="{00000000-0008-0000-0500-00000B000000}"/>
            </a:ext>
          </a:extLst>
        </xdr:cNvPr>
        <xdr:cNvSpPr txBox="1"/>
      </xdr:nvSpPr>
      <xdr:spPr>
        <a:xfrm>
          <a:off x="8296275" y="10582275"/>
          <a:ext cx="2245516"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1</xdr:col>
      <xdr:colOff>19050</xdr:colOff>
      <xdr:row>0</xdr:row>
      <xdr:rowOff>28575</xdr:rowOff>
    </xdr:from>
    <xdr:to>
      <xdr:col>1</xdr:col>
      <xdr:colOff>1533525</xdr:colOff>
      <xdr:row>3</xdr:row>
      <xdr:rowOff>142875</xdr:rowOff>
    </xdr:to>
    <xdr:pic>
      <xdr:nvPicPr>
        <xdr:cNvPr id="8" name="Imagen 7">
          <a:extLst>
            <a:ext uri="{FF2B5EF4-FFF2-40B4-BE49-F238E27FC236}">
              <a16:creationId xmlns:a16="http://schemas.microsoft.com/office/drawing/2014/main" id="{D037026B-DD20-4811-B14C-0445D34D247D}"/>
            </a:ext>
          </a:extLst>
        </xdr:cNvPr>
        <xdr:cNvPicPr>
          <a:picLocks noChangeAspect="1"/>
        </xdr:cNvPicPr>
      </xdr:nvPicPr>
      <xdr:blipFill rotWithShape="1">
        <a:blip xmlns:r="http://schemas.openxmlformats.org/officeDocument/2006/relationships" r:embed="rId1"/>
        <a:srcRect l="3509" t="35350" r="36147" b="38594"/>
        <a:stretch/>
      </xdr:blipFill>
      <xdr:spPr>
        <a:xfrm>
          <a:off x="171450" y="28575"/>
          <a:ext cx="1514475" cy="752475"/>
        </a:xfrm>
        <a:prstGeom prst="rect">
          <a:avLst/>
        </a:prstGeom>
      </xdr:spPr>
    </xdr:pic>
    <xdr:clientData/>
  </xdr:twoCellAnchor>
  <xdr:twoCellAnchor editAs="oneCell">
    <xdr:from>
      <xdr:col>6</xdr:col>
      <xdr:colOff>790575</xdr:colOff>
      <xdr:row>0</xdr:row>
      <xdr:rowOff>38100</xdr:rowOff>
    </xdr:from>
    <xdr:to>
      <xdr:col>7</xdr:col>
      <xdr:colOff>1314450</xdr:colOff>
      <xdr:row>3</xdr:row>
      <xdr:rowOff>152400</xdr:rowOff>
    </xdr:to>
    <xdr:pic>
      <xdr:nvPicPr>
        <xdr:cNvPr id="10" name="Imagen 9">
          <a:extLst>
            <a:ext uri="{FF2B5EF4-FFF2-40B4-BE49-F238E27FC236}">
              <a16:creationId xmlns:a16="http://schemas.microsoft.com/office/drawing/2014/main" id="{1B2D2216-330F-415C-B5A0-91D593EE2C8E}"/>
            </a:ext>
          </a:extLst>
        </xdr:cNvPr>
        <xdr:cNvPicPr>
          <a:picLocks noChangeAspect="1"/>
        </xdr:cNvPicPr>
      </xdr:nvPicPr>
      <xdr:blipFill rotWithShape="1">
        <a:blip xmlns:r="http://schemas.openxmlformats.org/officeDocument/2006/relationships" r:embed="rId1"/>
        <a:srcRect l="3509" t="35350" r="36147" b="38594"/>
        <a:stretch/>
      </xdr:blipFill>
      <xdr:spPr>
        <a:xfrm>
          <a:off x="9086850" y="38100"/>
          <a:ext cx="1609725"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84</xdr:row>
      <xdr:rowOff>0</xdr:rowOff>
    </xdr:from>
    <xdr:to>
      <xdr:col>2</xdr:col>
      <xdr:colOff>2609850</xdr:colOff>
      <xdr:row>87</xdr:row>
      <xdr:rowOff>161925</xdr:rowOff>
    </xdr:to>
    <xdr:sp macro="" textlink="">
      <xdr:nvSpPr>
        <xdr:cNvPr id="6" name="3 CuadroTexto">
          <a:extLst>
            <a:ext uri="{FF2B5EF4-FFF2-40B4-BE49-F238E27FC236}">
              <a16:creationId xmlns:a16="http://schemas.microsoft.com/office/drawing/2014/main" id="{00000000-0008-0000-0600-000006000000}"/>
            </a:ext>
          </a:extLst>
        </xdr:cNvPr>
        <xdr:cNvSpPr txBox="1"/>
      </xdr:nvSpPr>
      <xdr:spPr>
        <a:xfrm>
          <a:off x="1476375" y="16068675"/>
          <a:ext cx="260985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Jorge Eleazar Galván García</a:t>
          </a:r>
          <a:endParaRPr lang="es-MX">
            <a:effectLst/>
          </a:endParaRPr>
        </a:p>
        <a:p>
          <a:pPr algn="ctr"/>
          <a:endParaRPr lang="es-MX" sz="1100"/>
        </a:p>
      </xdr:txBody>
    </xdr:sp>
    <xdr:clientData/>
  </xdr:twoCellAnchor>
  <xdr:twoCellAnchor>
    <xdr:from>
      <xdr:col>2</xdr:col>
      <xdr:colOff>2867025</xdr:colOff>
      <xdr:row>84</xdr:row>
      <xdr:rowOff>0</xdr:rowOff>
    </xdr:from>
    <xdr:to>
      <xdr:col>3</xdr:col>
      <xdr:colOff>828675</xdr:colOff>
      <xdr:row>88</xdr:row>
      <xdr:rowOff>66676</xdr:rowOff>
    </xdr:to>
    <xdr:sp macro="" textlink="">
      <xdr:nvSpPr>
        <xdr:cNvPr id="7" name="4 CuadroTexto">
          <a:extLst>
            <a:ext uri="{FF2B5EF4-FFF2-40B4-BE49-F238E27FC236}">
              <a16:creationId xmlns:a16="http://schemas.microsoft.com/office/drawing/2014/main" id="{00000000-0008-0000-0600-000007000000}"/>
            </a:ext>
          </a:extLst>
        </xdr:cNvPr>
        <xdr:cNvSpPr txBox="1"/>
      </xdr:nvSpPr>
      <xdr:spPr>
        <a:xfrm>
          <a:off x="4343400" y="16068675"/>
          <a:ext cx="2266950" cy="828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Juan José Dávila González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a:effectLst/>
          </a:endParaRPr>
        </a:p>
        <a:p>
          <a:pPr algn="ctr"/>
          <a:endParaRPr lang="es-MX" sz="1100"/>
        </a:p>
      </xdr:txBody>
    </xdr:sp>
    <xdr:clientData/>
  </xdr:twoCellAnchor>
  <xdr:twoCellAnchor>
    <xdr:from>
      <xdr:col>4</xdr:col>
      <xdr:colOff>428625</xdr:colOff>
      <xdr:row>84</xdr:row>
      <xdr:rowOff>19050</xdr:rowOff>
    </xdr:from>
    <xdr:to>
      <xdr:col>6</xdr:col>
      <xdr:colOff>552449</xdr:colOff>
      <xdr:row>87</xdr:row>
      <xdr:rowOff>166111</xdr:rowOff>
    </xdr:to>
    <xdr:sp macro="" textlink="">
      <xdr:nvSpPr>
        <xdr:cNvPr id="9" name="5 CuadroTexto">
          <a:extLst>
            <a:ext uri="{FF2B5EF4-FFF2-40B4-BE49-F238E27FC236}">
              <a16:creationId xmlns:a16="http://schemas.microsoft.com/office/drawing/2014/main" id="{00000000-0008-0000-0600-000009000000}"/>
            </a:ext>
          </a:extLst>
        </xdr:cNvPr>
        <xdr:cNvSpPr txBox="1"/>
      </xdr:nvSpPr>
      <xdr:spPr>
        <a:xfrm>
          <a:off x="7124700" y="16087725"/>
          <a:ext cx="2247899"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a:t>
          </a:r>
        </a:p>
        <a:p>
          <a:pPr algn="ctr"/>
          <a:endParaRPr lang="es-MX" sz="900" baseline="0">
            <a:latin typeface="Arial" pitchFamily="34" charset="0"/>
            <a:cs typeface="Arial" pitchFamily="34" charset="0"/>
          </a:endParaRPr>
        </a:p>
        <a:p>
          <a:pPr algn="ctr"/>
          <a:r>
            <a:rPr lang="es-MX" sz="900" baseline="0">
              <a:latin typeface="Arial" pitchFamily="34" charset="0"/>
              <a:cs typeface="Arial" pitchFamily="34" charset="0"/>
            </a:rPr>
            <a:t>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Ma. de los </a:t>
          </a:r>
          <a:r>
            <a:rPr lang="es-MX" sz="1100">
              <a:solidFill>
                <a:schemeClr val="dk1"/>
              </a:solidFill>
              <a:effectLst/>
              <a:latin typeface="+mn-lt"/>
              <a:ea typeface="+mn-ea"/>
              <a:cs typeface="+mn-cs"/>
            </a:rPr>
            <a:t>Á</a:t>
          </a:r>
          <a:r>
            <a:rPr lang="es-MX" sz="1100" baseline="0">
              <a:solidFill>
                <a:schemeClr val="dk1"/>
              </a:solidFill>
              <a:effectLst/>
              <a:latin typeface="+mn-lt"/>
              <a:ea typeface="+mn-ea"/>
              <a:cs typeface="+mn-cs"/>
            </a:rPr>
            <a:t>ngeles Villegas Cano</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MX" sz="900">
            <a:effectLst/>
          </a:endParaRPr>
        </a:p>
        <a:p>
          <a:pPr algn="ctr"/>
          <a:endParaRPr lang="es-MX" sz="900">
            <a:latin typeface="Arial" pitchFamily="34" charset="0"/>
            <a:cs typeface="Arial" pitchFamily="34" charset="0"/>
          </a:endParaRPr>
        </a:p>
      </xdr:txBody>
    </xdr:sp>
    <xdr:clientData/>
  </xdr:twoCellAnchor>
  <xdr:twoCellAnchor>
    <xdr:from>
      <xdr:col>6</xdr:col>
      <xdr:colOff>657225</xdr:colOff>
      <xdr:row>83</xdr:row>
      <xdr:rowOff>152400</xdr:rowOff>
    </xdr:from>
    <xdr:to>
      <xdr:col>8</xdr:col>
      <xdr:colOff>997741</xdr:colOff>
      <xdr:row>87</xdr:row>
      <xdr:rowOff>178594</xdr:rowOff>
    </xdr:to>
    <xdr:sp macro="" textlink="">
      <xdr:nvSpPr>
        <xdr:cNvPr id="11" name="6 CuadroTexto">
          <a:extLst>
            <a:ext uri="{FF2B5EF4-FFF2-40B4-BE49-F238E27FC236}">
              <a16:creationId xmlns:a16="http://schemas.microsoft.com/office/drawing/2014/main" id="{00000000-0008-0000-0600-00000B000000}"/>
            </a:ext>
          </a:extLst>
        </xdr:cNvPr>
        <xdr:cNvSpPr txBox="1"/>
      </xdr:nvSpPr>
      <xdr:spPr>
        <a:xfrm>
          <a:off x="9477375" y="16040100"/>
          <a:ext cx="2245516" cy="778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CONTRALOR</a:t>
          </a:r>
          <a:r>
            <a:rPr lang="es-MX" sz="900" baseline="0">
              <a:latin typeface="Arial" pitchFamily="34" charset="0"/>
              <a:cs typeface="Arial" pitchFamily="34" charset="0"/>
            </a:rPr>
            <a:t> MUNICIPAL</a:t>
          </a:r>
        </a:p>
        <a:p>
          <a:pPr algn="ctr"/>
          <a:endParaRPr lang="es-MX" sz="900">
            <a:latin typeface="Arial" pitchFamily="34" charset="0"/>
            <a:cs typeface="Arial" pitchFamily="34" charset="0"/>
          </a:endParaRPr>
        </a:p>
        <a:p>
          <a:pPr algn="ctr"/>
          <a:r>
            <a:rPr lang="es-MX" sz="1100"/>
            <a:t>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Armando Escamilla Gutiérrez  </a:t>
          </a:r>
          <a:endParaRPr lang="es-MX">
            <a:effectLst/>
          </a:endParaRPr>
        </a:p>
        <a:p>
          <a:pPr algn="ctr"/>
          <a:endParaRPr lang="es-MX" sz="1100"/>
        </a:p>
      </xdr:txBody>
    </xdr:sp>
    <xdr:clientData/>
  </xdr:twoCellAnchor>
  <xdr:twoCellAnchor editAs="oneCell">
    <xdr:from>
      <xdr:col>1</xdr:col>
      <xdr:colOff>9525</xdr:colOff>
      <xdr:row>0</xdr:row>
      <xdr:rowOff>38100</xdr:rowOff>
    </xdr:from>
    <xdr:to>
      <xdr:col>2</xdr:col>
      <xdr:colOff>1200150</xdr:colOff>
      <xdr:row>4</xdr:row>
      <xdr:rowOff>28575</xdr:rowOff>
    </xdr:to>
    <xdr:pic>
      <xdr:nvPicPr>
        <xdr:cNvPr id="8" name="Imagen 7">
          <a:extLst>
            <a:ext uri="{FF2B5EF4-FFF2-40B4-BE49-F238E27FC236}">
              <a16:creationId xmlns:a16="http://schemas.microsoft.com/office/drawing/2014/main" id="{6FC7139A-93BD-474D-9B1C-2888191A7A66}"/>
            </a:ext>
          </a:extLst>
        </xdr:cNvPr>
        <xdr:cNvPicPr>
          <a:picLocks noChangeAspect="1"/>
        </xdr:cNvPicPr>
      </xdr:nvPicPr>
      <xdr:blipFill rotWithShape="1">
        <a:blip xmlns:r="http://schemas.openxmlformats.org/officeDocument/2006/relationships" r:embed="rId1"/>
        <a:srcRect l="3509" t="35350" r="36147" b="38594"/>
        <a:stretch/>
      </xdr:blipFill>
      <xdr:spPr>
        <a:xfrm>
          <a:off x="47625" y="38100"/>
          <a:ext cx="1609725" cy="752475"/>
        </a:xfrm>
        <a:prstGeom prst="rect">
          <a:avLst/>
        </a:prstGeom>
      </xdr:spPr>
    </xdr:pic>
    <xdr:clientData/>
  </xdr:twoCellAnchor>
  <xdr:twoCellAnchor editAs="oneCell">
    <xdr:from>
      <xdr:col>7</xdr:col>
      <xdr:colOff>352425</xdr:colOff>
      <xdr:row>0</xdr:row>
      <xdr:rowOff>95250</xdr:rowOff>
    </xdr:from>
    <xdr:to>
      <xdr:col>8</xdr:col>
      <xdr:colOff>1047750</xdr:colOff>
      <xdr:row>4</xdr:row>
      <xdr:rowOff>85725</xdr:rowOff>
    </xdr:to>
    <xdr:pic>
      <xdr:nvPicPr>
        <xdr:cNvPr id="10" name="Imagen 9">
          <a:extLst>
            <a:ext uri="{FF2B5EF4-FFF2-40B4-BE49-F238E27FC236}">
              <a16:creationId xmlns:a16="http://schemas.microsoft.com/office/drawing/2014/main" id="{8239FAA3-9270-4622-A4CB-3BDE49679ACC}"/>
            </a:ext>
          </a:extLst>
        </xdr:cNvPr>
        <xdr:cNvPicPr>
          <a:picLocks noChangeAspect="1"/>
        </xdr:cNvPicPr>
      </xdr:nvPicPr>
      <xdr:blipFill rotWithShape="1">
        <a:blip xmlns:r="http://schemas.openxmlformats.org/officeDocument/2006/relationships" r:embed="rId1"/>
        <a:srcRect l="3509" t="35350" r="36147" b="38594"/>
        <a:stretch/>
      </xdr:blipFill>
      <xdr:spPr>
        <a:xfrm>
          <a:off x="9144000" y="95250"/>
          <a:ext cx="1609725"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1402563</xdr:colOff>
      <xdr:row>36</xdr:row>
      <xdr:rowOff>14288</xdr:rowOff>
    </xdr:from>
    <xdr:to>
      <xdr:col>0</xdr:col>
      <xdr:colOff>3067050</xdr:colOff>
      <xdr:row>40</xdr:row>
      <xdr:rowOff>75901</xdr:rowOff>
    </xdr:to>
    <xdr:sp macro="" textlink="">
      <xdr:nvSpPr>
        <xdr:cNvPr id="2" name="3 CuadroTexto">
          <a:extLst>
            <a:ext uri="{FF2B5EF4-FFF2-40B4-BE49-F238E27FC236}">
              <a16:creationId xmlns:a16="http://schemas.microsoft.com/office/drawing/2014/main" id="{A81CB17E-3D85-4903-B4C0-1E3AF744AB74}"/>
            </a:ext>
          </a:extLst>
        </xdr:cNvPr>
        <xdr:cNvSpPr txBox="1"/>
      </xdr:nvSpPr>
      <xdr:spPr>
        <a:xfrm>
          <a:off x="107163" y="6681788"/>
          <a:ext cx="0" cy="823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40</xdr:row>
      <xdr:rowOff>13711</xdr:rowOff>
    </xdr:to>
    <xdr:sp macro="" textlink="">
      <xdr:nvSpPr>
        <xdr:cNvPr id="3" name="4 CuadroTexto">
          <a:extLst>
            <a:ext uri="{FF2B5EF4-FFF2-40B4-BE49-F238E27FC236}">
              <a16:creationId xmlns:a16="http://schemas.microsoft.com/office/drawing/2014/main" id="{25667625-E25D-4912-9C9B-AD7985A04C05}"/>
            </a:ext>
          </a:extLst>
        </xdr:cNvPr>
        <xdr:cNvSpPr txBox="1"/>
      </xdr:nvSpPr>
      <xdr:spPr>
        <a:xfrm>
          <a:off x="107169" y="6010275"/>
          <a:ext cx="0" cy="1432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1</xdr:col>
      <xdr:colOff>1733430</xdr:colOff>
      <xdr:row>31</xdr:row>
      <xdr:rowOff>123825</xdr:rowOff>
    </xdr:from>
    <xdr:to>
      <xdr:col>1</xdr:col>
      <xdr:colOff>3810000</xdr:colOff>
      <xdr:row>39</xdr:row>
      <xdr:rowOff>7257</xdr:rowOff>
    </xdr:to>
    <xdr:sp macro="" textlink="">
      <xdr:nvSpPr>
        <xdr:cNvPr id="4" name="8 CuadroTexto">
          <a:extLst>
            <a:ext uri="{FF2B5EF4-FFF2-40B4-BE49-F238E27FC236}">
              <a16:creationId xmlns:a16="http://schemas.microsoft.com/office/drawing/2014/main" id="{2361C3F7-04B8-4412-942C-9E92450EA118}"/>
            </a:ext>
          </a:extLst>
        </xdr:cNvPr>
        <xdr:cNvSpPr txBox="1"/>
      </xdr:nvSpPr>
      <xdr:spPr>
        <a:xfrm>
          <a:off x="1238130" y="5838825"/>
          <a:ext cx="120" cy="1407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1</xdr:col>
      <xdr:colOff>323850</xdr:colOff>
      <xdr:row>129</xdr:row>
      <xdr:rowOff>190499</xdr:rowOff>
    </xdr:from>
    <xdr:to>
      <xdr:col>2</xdr:col>
      <xdr:colOff>1552575</xdr:colOff>
      <xdr:row>130</xdr:row>
      <xdr:rowOff>0</xdr:rowOff>
    </xdr:to>
    <xdr:sp macro="" textlink="">
      <xdr:nvSpPr>
        <xdr:cNvPr id="5" name="3 CuadroTexto">
          <a:extLst>
            <a:ext uri="{FF2B5EF4-FFF2-40B4-BE49-F238E27FC236}">
              <a16:creationId xmlns:a16="http://schemas.microsoft.com/office/drawing/2014/main" id="{D93338EC-3CCB-4A29-A091-CC82EDA1FF6D}"/>
            </a:ext>
          </a:extLst>
        </xdr:cNvPr>
        <xdr:cNvSpPr txBox="1"/>
      </xdr:nvSpPr>
      <xdr:spPr>
        <a:xfrm>
          <a:off x="428625" y="24193499"/>
          <a:ext cx="2362200" cy="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______________________</a:t>
          </a:r>
        </a:p>
        <a:p>
          <a:pPr algn="ctr"/>
          <a:r>
            <a:rPr lang="es-MX" sz="1100"/>
            <a:t>C.Alejandro Moya Garza</a:t>
          </a:r>
        </a:p>
      </xdr:txBody>
    </xdr:sp>
    <xdr:clientData/>
  </xdr:twoCellAnchor>
  <xdr:twoCellAnchor>
    <xdr:from>
      <xdr:col>2</xdr:col>
      <xdr:colOff>1885950</xdr:colOff>
      <xdr:row>133</xdr:row>
      <xdr:rowOff>95250</xdr:rowOff>
    </xdr:from>
    <xdr:to>
      <xdr:col>2</xdr:col>
      <xdr:colOff>3790950</xdr:colOff>
      <xdr:row>137</xdr:row>
      <xdr:rowOff>66675</xdr:rowOff>
    </xdr:to>
    <xdr:sp macro="" textlink="">
      <xdr:nvSpPr>
        <xdr:cNvPr id="11" name="5 CuadroTexto">
          <a:extLst>
            <a:ext uri="{FF2B5EF4-FFF2-40B4-BE49-F238E27FC236}">
              <a16:creationId xmlns:a16="http://schemas.microsoft.com/office/drawing/2014/main" id="{A0FC687C-FB02-44E2-9052-0A1EE6A2473D}"/>
            </a:ext>
          </a:extLst>
        </xdr:cNvPr>
        <xdr:cNvSpPr txBox="1"/>
      </xdr:nvSpPr>
      <xdr:spPr>
        <a:xfrm>
          <a:off x="3124200" y="25241250"/>
          <a:ext cx="190500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a:t>
          </a:r>
        </a:p>
        <a:p>
          <a:pPr algn="ctr"/>
          <a:endParaRPr lang="es-MX" sz="800" baseline="0">
            <a:latin typeface="Arial" pitchFamily="34" charset="0"/>
            <a:cs typeface="Arial" pitchFamily="34" charset="0"/>
          </a:endParaRPr>
        </a:p>
        <a:p>
          <a:pPr algn="ctr"/>
          <a:r>
            <a:rPr lang="es-MX" sz="800" baseline="0">
              <a:latin typeface="Arial" pitchFamily="34" charset="0"/>
              <a:cs typeface="Arial" pitchFamily="34" charset="0"/>
            </a:rPr>
            <a:t>__________________________</a:t>
          </a:r>
        </a:p>
        <a:p>
          <a:pPr algn="ctr"/>
          <a:r>
            <a:rPr lang="es-MX" sz="800">
              <a:latin typeface="Arial" pitchFamily="34" charset="0"/>
              <a:cs typeface="Arial" pitchFamily="34" charset="0"/>
            </a:rPr>
            <a:t>C.</a:t>
          </a:r>
          <a:r>
            <a:rPr lang="es-MX" sz="800" baseline="0">
              <a:latin typeface="Arial" pitchFamily="34" charset="0"/>
              <a:cs typeface="Arial" pitchFamily="34" charset="0"/>
            </a:rPr>
            <a:t> </a:t>
          </a:r>
          <a:r>
            <a:rPr lang="es-MX" sz="800" baseline="0">
              <a:solidFill>
                <a:schemeClr val="dk1"/>
              </a:solidFill>
              <a:effectLst/>
              <a:latin typeface="+mn-lt"/>
              <a:ea typeface="+mn-ea"/>
              <a:cs typeface="+mn-cs"/>
            </a:rPr>
            <a:t>Ma. de los </a:t>
          </a:r>
          <a:r>
            <a:rPr lang="es-MX" sz="800">
              <a:solidFill>
                <a:schemeClr val="dk1"/>
              </a:solidFill>
              <a:effectLst/>
              <a:latin typeface="+mn-lt"/>
              <a:ea typeface="+mn-ea"/>
              <a:cs typeface="+mn-cs"/>
            </a:rPr>
            <a:t>Á</a:t>
          </a:r>
          <a:r>
            <a:rPr lang="es-MX" sz="800" baseline="0">
              <a:solidFill>
                <a:schemeClr val="dk1"/>
              </a:solidFill>
              <a:effectLst/>
              <a:latin typeface="+mn-lt"/>
              <a:ea typeface="+mn-ea"/>
              <a:cs typeface="+mn-cs"/>
            </a:rPr>
            <a:t>ngeles Villegas Cano</a:t>
          </a:r>
          <a:endParaRPr lang="es-MX" sz="800">
            <a:latin typeface="Arial" pitchFamily="34" charset="0"/>
            <a:cs typeface="Arial" pitchFamily="34" charset="0"/>
          </a:endParaRPr>
        </a:p>
      </xdr:txBody>
    </xdr:sp>
    <xdr:clientData/>
  </xdr:twoCellAnchor>
  <xdr:twoCellAnchor>
    <xdr:from>
      <xdr:col>2</xdr:col>
      <xdr:colOff>3705225</xdr:colOff>
      <xdr:row>133</xdr:row>
      <xdr:rowOff>95250</xdr:rowOff>
    </xdr:from>
    <xdr:to>
      <xdr:col>4</xdr:col>
      <xdr:colOff>123825</xdr:colOff>
      <xdr:row>138</xdr:row>
      <xdr:rowOff>64294</xdr:rowOff>
    </xdr:to>
    <xdr:sp macro="" textlink="">
      <xdr:nvSpPr>
        <xdr:cNvPr id="12" name="6 CuadroTexto">
          <a:extLst>
            <a:ext uri="{FF2B5EF4-FFF2-40B4-BE49-F238E27FC236}">
              <a16:creationId xmlns:a16="http://schemas.microsoft.com/office/drawing/2014/main" id="{820F0D74-07E7-415F-BFA4-2C3FB92FD95D}"/>
            </a:ext>
          </a:extLst>
        </xdr:cNvPr>
        <xdr:cNvSpPr txBox="1"/>
      </xdr:nvSpPr>
      <xdr:spPr>
        <a:xfrm>
          <a:off x="4943475" y="25241250"/>
          <a:ext cx="189547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CONTRALOR</a:t>
          </a:r>
          <a:r>
            <a:rPr lang="es-MX" sz="800" baseline="0">
              <a:latin typeface="Arial" pitchFamily="34" charset="0"/>
              <a:cs typeface="Arial" pitchFamily="34" charset="0"/>
            </a:rPr>
            <a:t> MUNICIPAL</a:t>
          </a:r>
        </a:p>
        <a:p>
          <a:pPr algn="ctr"/>
          <a:endParaRPr lang="es-MX" sz="800">
            <a:latin typeface="Arial" pitchFamily="34" charset="0"/>
            <a:cs typeface="Arial" pitchFamily="34" charset="0"/>
          </a:endParaRPr>
        </a:p>
        <a:p>
          <a:pPr algn="ctr"/>
          <a:r>
            <a:rPr lang="es-MX" sz="800"/>
            <a:t>________________________</a:t>
          </a:r>
        </a:p>
        <a:p>
          <a:pPr algn="ctr"/>
          <a:r>
            <a:rPr lang="es-MX" sz="800"/>
            <a:t>C.</a:t>
          </a:r>
          <a:r>
            <a:rPr lang="es-MX" sz="800" baseline="0">
              <a:solidFill>
                <a:schemeClr val="dk1"/>
              </a:solidFill>
              <a:effectLst/>
              <a:latin typeface="+mn-lt"/>
              <a:ea typeface="+mn-ea"/>
              <a:cs typeface="+mn-cs"/>
            </a:rPr>
            <a:t> Armando Escamilla Gutiérrez  </a:t>
          </a:r>
          <a:endParaRPr lang="es-MX" sz="800"/>
        </a:p>
      </xdr:txBody>
    </xdr:sp>
    <xdr:clientData/>
  </xdr:twoCellAnchor>
  <xdr:twoCellAnchor editAs="oneCell">
    <xdr:from>
      <xdr:col>2</xdr:col>
      <xdr:colOff>4143376</xdr:colOff>
      <xdr:row>0</xdr:row>
      <xdr:rowOff>85726</xdr:rowOff>
    </xdr:from>
    <xdr:to>
      <xdr:col>3</xdr:col>
      <xdr:colOff>1133476</xdr:colOff>
      <xdr:row>4</xdr:row>
      <xdr:rowOff>28576</xdr:rowOff>
    </xdr:to>
    <xdr:pic>
      <xdr:nvPicPr>
        <xdr:cNvPr id="13" name="Imagen 12">
          <a:extLst>
            <a:ext uri="{FF2B5EF4-FFF2-40B4-BE49-F238E27FC236}">
              <a16:creationId xmlns:a16="http://schemas.microsoft.com/office/drawing/2014/main" id="{7BBD251E-EABB-4936-AC38-256B38189E2F}"/>
            </a:ext>
          </a:extLst>
        </xdr:cNvPr>
        <xdr:cNvPicPr>
          <a:picLocks noChangeAspect="1"/>
        </xdr:cNvPicPr>
      </xdr:nvPicPr>
      <xdr:blipFill rotWithShape="1">
        <a:blip xmlns:r="http://schemas.openxmlformats.org/officeDocument/2006/relationships" r:embed="rId1"/>
        <a:srcRect l="3509" t="35350" r="36147" b="38594"/>
        <a:stretch/>
      </xdr:blipFill>
      <xdr:spPr>
        <a:xfrm>
          <a:off x="5381626" y="85726"/>
          <a:ext cx="1276350" cy="590550"/>
        </a:xfrm>
        <a:prstGeom prst="rect">
          <a:avLst/>
        </a:prstGeom>
      </xdr:spPr>
    </xdr:pic>
    <xdr:clientData/>
  </xdr:twoCellAnchor>
  <xdr:twoCellAnchor editAs="oneCell">
    <xdr:from>
      <xdr:col>0</xdr:col>
      <xdr:colOff>28576</xdr:colOff>
      <xdr:row>0</xdr:row>
      <xdr:rowOff>123826</xdr:rowOff>
    </xdr:from>
    <xdr:to>
      <xdr:col>2</xdr:col>
      <xdr:colOff>123826</xdr:colOff>
      <xdr:row>4</xdr:row>
      <xdr:rowOff>47626</xdr:rowOff>
    </xdr:to>
    <xdr:pic>
      <xdr:nvPicPr>
        <xdr:cNvPr id="14" name="Imagen 13">
          <a:extLst>
            <a:ext uri="{FF2B5EF4-FFF2-40B4-BE49-F238E27FC236}">
              <a16:creationId xmlns:a16="http://schemas.microsoft.com/office/drawing/2014/main" id="{50D6E04B-E3FC-4645-ABD6-ED07DE3CD7A9}"/>
            </a:ext>
          </a:extLst>
        </xdr:cNvPr>
        <xdr:cNvPicPr>
          <a:picLocks noChangeAspect="1"/>
        </xdr:cNvPicPr>
      </xdr:nvPicPr>
      <xdr:blipFill rotWithShape="1">
        <a:blip xmlns:r="http://schemas.openxmlformats.org/officeDocument/2006/relationships" r:embed="rId1"/>
        <a:srcRect l="3509" t="35350" r="36147" b="38594"/>
        <a:stretch/>
      </xdr:blipFill>
      <xdr:spPr>
        <a:xfrm>
          <a:off x="28576" y="123826"/>
          <a:ext cx="1333500" cy="571500"/>
        </a:xfrm>
        <a:prstGeom prst="rect">
          <a:avLst/>
        </a:prstGeom>
      </xdr:spPr>
    </xdr:pic>
    <xdr:clientData/>
  </xdr:twoCellAnchor>
  <xdr:twoCellAnchor>
    <xdr:from>
      <xdr:col>0</xdr:col>
      <xdr:colOff>1402563</xdr:colOff>
      <xdr:row>36</xdr:row>
      <xdr:rowOff>14288</xdr:rowOff>
    </xdr:from>
    <xdr:to>
      <xdr:col>0</xdr:col>
      <xdr:colOff>3067050</xdr:colOff>
      <xdr:row>40</xdr:row>
      <xdr:rowOff>75901</xdr:rowOff>
    </xdr:to>
    <xdr:sp macro="" textlink="">
      <xdr:nvSpPr>
        <xdr:cNvPr id="7" name="3 CuadroTexto">
          <a:extLst>
            <a:ext uri="{FF2B5EF4-FFF2-40B4-BE49-F238E27FC236}">
              <a16:creationId xmlns:a16="http://schemas.microsoft.com/office/drawing/2014/main" id="{D9201EB4-AA4C-44EF-B6C5-C53F8E46D610}"/>
            </a:ext>
          </a:extLst>
        </xdr:cNvPr>
        <xdr:cNvSpPr txBox="1"/>
      </xdr:nvSpPr>
      <xdr:spPr>
        <a:xfrm>
          <a:off x="107163" y="6681788"/>
          <a:ext cx="0" cy="823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40</xdr:row>
      <xdr:rowOff>13711</xdr:rowOff>
    </xdr:to>
    <xdr:sp macro="" textlink="">
      <xdr:nvSpPr>
        <xdr:cNvPr id="8" name="4 CuadroTexto">
          <a:extLst>
            <a:ext uri="{FF2B5EF4-FFF2-40B4-BE49-F238E27FC236}">
              <a16:creationId xmlns:a16="http://schemas.microsoft.com/office/drawing/2014/main" id="{C2B925E2-D4E7-4B44-9E3F-F2750AAAC650}"/>
            </a:ext>
          </a:extLst>
        </xdr:cNvPr>
        <xdr:cNvSpPr txBox="1"/>
      </xdr:nvSpPr>
      <xdr:spPr>
        <a:xfrm>
          <a:off x="107169" y="6010275"/>
          <a:ext cx="0" cy="1432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1</xdr:col>
      <xdr:colOff>1733430</xdr:colOff>
      <xdr:row>31</xdr:row>
      <xdr:rowOff>123825</xdr:rowOff>
    </xdr:from>
    <xdr:to>
      <xdr:col>1</xdr:col>
      <xdr:colOff>3810000</xdr:colOff>
      <xdr:row>39</xdr:row>
      <xdr:rowOff>7257</xdr:rowOff>
    </xdr:to>
    <xdr:sp macro="" textlink="">
      <xdr:nvSpPr>
        <xdr:cNvPr id="15" name="8 CuadroTexto">
          <a:extLst>
            <a:ext uri="{FF2B5EF4-FFF2-40B4-BE49-F238E27FC236}">
              <a16:creationId xmlns:a16="http://schemas.microsoft.com/office/drawing/2014/main" id="{BE418466-092F-4BF4-A64F-E2CDFC08625E}"/>
            </a:ext>
          </a:extLst>
        </xdr:cNvPr>
        <xdr:cNvSpPr txBox="1"/>
      </xdr:nvSpPr>
      <xdr:spPr>
        <a:xfrm>
          <a:off x="1238130" y="5838825"/>
          <a:ext cx="120" cy="1407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editAs="oneCell">
    <xdr:from>
      <xdr:col>0</xdr:col>
      <xdr:colOff>28576</xdr:colOff>
      <xdr:row>0</xdr:row>
      <xdr:rowOff>123826</xdr:rowOff>
    </xdr:from>
    <xdr:to>
      <xdr:col>2</xdr:col>
      <xdr:colOff>123826</xdr:colOff>
      <xdr:row>4</xdr:row>
      <xdr:rowOff>47626</xdr:rowOff>
    </xdr:to>
    <xdr:pic>
      <xdr:nvPicPr>
        <xdr:cNvPr id="23" name="Imagen 22">
          <a:extLst>
            <a:ext uri="{FF2B5EF4-FFF2-40B4-BE49-F238E27FC236}">
              <a16:creationId xmlns:a16="http://schemas.microsoft.com/office/drawing/2014/main" id="{A270919B-0DDD-4FF9-B431-77D7CE3ABD34}"/>
            </a:ext>
          </a:extLst>
        </xdr:cNvPr>
        <xdr:cNvPicPr>
          <a:picLocks noChangeAspect="1"/>
        </xdr:cNvPicPr>
      </xdr:nvPicPr>
      <xdr:blipFill rotWithShape="1">
        <a:blip xmlns:r="http://schemas.openxmlformats.org/officeDocument/2006/relationships" r:embed="rId1"/>
        <a:srcRect l="3509" t="35350" r="36147" b="38594"/>
        <a:stretch/>
      </xdr:blipFill>
      <xdr:spPr>
        <a:xfrm>
          <a:off x="28576" y="123826"/>
          <a:ext cx="1333500" cy="571500"/>
        </a:xfrm>
        <a:prstGeom prst="rect">
          <a:avLst/>
        </a:prstGeom>
      </xdr:spPr>
    </xdr:pic>
    <xdr:clientData/>
  </xdr:twoCellAnchor>
  <xdr:twoCellAnchor>
    <xdr:from>
      <xdr:col>0</xdr:col>
      <xdr:colOff>1402563</xdr:colOff>
      <xdr:row>36</xdr:row>
      <xdr:rowOff>14288</xdr:rowOff>
    </xdr:from>
    <xdr:to>
      <xdr:col>0</xdr:col>
      <xdr:colOff>3067050</xdr:colOff>
      <xdr:row>40</xdr:row>
      <xdr:rowOff>75901</xdr:rowOff>
    </xdr:to>
    <xdr:sp macro="" textlink="">
      <xdr:nvSpPr>
        <xdr:cNvPr id="16" name="3 CuadroTexto">
          <a:extLst>
            <a:ext uri="{FF2B5EF4-FFF2-40B4-BE49-F238E27FC236}">
              <a16:creationId xmlns:a16="http://schemas.microsoft.com/office/drawing/2014/main" id="{FC401F61-8793-4AD9-90E9-C3F3583D97EC}"/>
            </a:ext>
          </a:extLst>
        </xdr:cNvPr>
        <xdr:cNvSpPr txBox="1"/>
      </xdr:nvSpPr>
      <xdr:spPr>
        <a:xfrm>
          <a:off x="107163" y="6681788"/>
          <a:ext cx="0" cy="823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40</xdr:row>
      <xdr:rowOff>13711</xdr:rowOff>
    </xdr:to>
    <xdr:sp macro="" textlink="">
      <xdr:nvSpPr>
        <xdr:cNvPr id="17" name="4 CuadroTexto">
          <a:extLst>
            <a:ext uri="{FF2B5EF4-FFF2-40B4-BE49-F238E27FC236}">
              <a16:creationId xmlns:a16="http://schemas.microsoft.com/office/drawing/2014/main" id="{E0ECA26B-09F1-4CBF-ACD1-99217CB72A46}"/>
            </a:ext>
          </a:extLst>
        </xdr:cNvPr>
        <xdr:cNvSpPr txBox="1"/>
      </xdr:nvSpPr>
      <xdr:spPr>
        <a:xfrm>
          <a:off x="107169" y="6010275"/>
          <a:ext cx="0" cy="1432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1</xdr:col>
      <xdr:colOff>1733430</xdr:colOff>
      <xdr:row>31</xdr:row>
      <xdr:rowOff>123825</xdr:rowOff>
    </xdr:from>
    <xdr:to>
      <xdr:col>1</xdr:col>
      <xdr:colOff>3810000</xdr:colOff>
      <xdr:row>39</xdr:row>
      <xdr:rowOff>7257</xdr:rowOff>
    </xdr:to>
    <xdr:sp macro="" textlink="">
      <xdr:nvSpPr>
        <xdr:cNvPr id="18" name="8 CuadroTexto">
          <a:extLst>
            <a:ext uri="{FF2B5EF4-FFF2-40B4-BE49-F238E27FC236}">
              <a16:creationId xmlns:a16="http://schemas.microsoft.com/office/drawing/2014/main" id="{B2F15C8A-E150-4480-B2B7-987D319ABC77}"/>
            </a:ext>
          </a:extLst>
        </xdr:cNvPr>
        <xdr:cNvSpPr txBox="1"/>
      </xdr:nvSpPr>
      <xdr:spPr>
        <a:xfrm>
          <a:off x="1238130" y="5838825"/>
          <a:ext cx="120" cy="1407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133</xdr:row>
      <xdr:rowOff>95249</xdr:rowOff>
    </xdr:from>
    <xdr:to>
      <xdr:col>2</xdr:col>
      <xdr:colOff>381000</xdr:colOff>
      <xdr:row>138</xdr:row>
      <xdr:rowOff>28574</xdr:rowOff>
    </xdr:to>
    <xdr:sp macro="" textlink="">
      <xdr:nvSpPr>
        <xdr:cNvPr id="24" name="3 CuadroTexto">
          <a:extLst>
            <a:ext uri="{FF2B5EF4-FFF2-40B4-BE49-F238E27FC236}">
              <a16:creationId xmlns:a16="http://schemas.microsoft.com/office/drawing/2014/main" id="{90B02D80-3ACE-4FFD-A395-FCE5B8A233A5}"/>
            </a:ext>
          </a:extLst>
        </xdr:cNvPr>
        <xdr:cNvSpPr txBox="1"/>
      </xdr:nvSpPr>
      <xdr:spPr>
        <a:xfrm>
          <a:off x="0" y="25241249"/>
          <a:ext cx="16192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latin typeface="Arial" pitchFamily="34" charset="0"/>
            <a:cs typeface="Arial" pitchFamily="34" charset="0"/>
          </a:endParaRPr>
        </a:p>
        <a:p>
          <a:pPr algn="ctr"/>
          <a:r>
            <a:rPr lang="es-MX" sz="800"/>
            <a:t>______________________</a:t>
          </a:r>
        </a:p>
        <a:p>
          <a:pPr algn="ctr"/>
          <a:r>
            <a:rPr lang="es-MX" sz="800"/>
            <a:t>C.Jorge Eleazar Galvan Garcia</a:t>
          </a:r>
        </a:p>
      </xdr:txBody>
    </xdr:sp>
    <xdr:clientData/>
  </xdr:twoCellAnchor>
  <xdr:twoCellAnchor>
    <xdr:from>
      <xdr:col>2</xdr:col>
      <xdr:colOff>190500</xdr:colOff>
      <xdr:row>133</xdr:row>
      <xdr:rowOff>38100</xdr:rowOff>
    </xdr:from>
    <xdr:to>
      <xdr:col>2</xdr:col>
      <xdr:colOff>2095499</xdr:colOff>
      <xdr:row>137</xdr:row>
      <xdr:rowOff>123825</xdr:rowOff>
    </xdr:to>
    <xdr:sp macro="" textlink="">
      <xdr:nvSpPr>
        <xdr:cNvPr id="28" name="4 CuadroTexto">
          <a:extLst>
            <a:ext uri="{FF2B5EF4-FFF2-40B4-BE49-F238E27FC236}">
              <a16:creationId xmlns:a16="http://schemas.microsoft.com/office/drawing/2014/main" id="{6DAE017A-3AA5-4EAB-BB4D-2F961C353551}"/>
            </a:ext>
          </a:extLst>
        </xdr:cNvPr>
        <xdr:cNvSpPr txBox="1"/>
      </xdr:nvSpPr>
      <xdr:spPr>
        <a:xfrm>
          <a:off x="1428750" y="25184100"/>
          <a:ext cx="1904999"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900"/>
            <a:t>___________________________</a:t>
          </a:r>
        </a:p>
        <a:p>
          <a:pPr algn="ctr"/>
          <a:r>
            <a:rPr lang="es-MX" sz="900">
              <a:solidFill>
                <a:schemeClr val="dk1"/>
              </a:solidFill>
              <a:effectLst/>
              <a:latin typeface="Calibri" panose="020F0502020204030204" pitchFamily="34" charset="0"/>
              <a:ea typeface="Calibri" panose="020F0502020204030204" pitchFamily="34" charset="0"/>
              <a:cs typeface="Calibri" panose="020F0502020204030204" pitchFamily="34" charset="0"/>
            </a:rPr>
            <a:t>C. Juan José Dávila González</a:t>
          </a:r>
          <a:endParaRPr lang="es-MX" sz="90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1</xdr:row>
      <xdr:rowOff>28575</xdr:rowOff>
    </xdr:from>
    <xdr:to>
      <xdr:col>1</xdr:col>
      <xdr:colOff>1409700</xdr:colOff>
      <xdr:row>3</xdr:row>
      <xdr:rowOff>285750</xdr:rowOff>
    </xdr:to>
    <xdr:pic>
      <xdr:nvPicPr>
        <xdr:cNvPr id="6" name="Imagen 5">
          <a:extLst>
            <a:ext uri="{FF2B5EF4-FFF2-40B4-BE49-F238E27FC236}">
              <a16:creationId xmlns:a16="http://schemas.microsoft.com/office/drawing/2014/main" id="{8EF7AEA0-D752-48CC-8377-93A6C586F531}"/>
            </a:ext>
          </a:extLst>
        </xdr:cNvPr>
        <xdr:cNvPicPr>
          <a:picLocks noChangeAspect="1"/>
        </xdr:cNvPicPr>
      </xdr:nvPicPr>
      <xdr:blipFill rotWithShape="1">
        <a:blip xmlns:r="http://schemas.openxmlformats.org/officeDocument/2006/relationships" r:embed="rId1"/>
        <a:srcRect l="3509" t="35350" r="36147" b="38594"/>
        <a:stretch/>
      </xdr:blipFill>
      <xdr:spPr>
        <a:xfrm>
          <a:off x="95250" y="114300"/>
          <a:ext cx="1609725" cy="752475"/>
        </a:xfrm>
        <a:prstGeom prst="rect">
          <a:avLst/>
        </a:prstGeom>
      </xdr:spPr>
    </xdr:pic>
    <xdr:clientData/>
  </xdr:twoCellAnchor>
  <xdr:twoCellAnchor editAs="oneCell">
    <xdr:from>
      <xdr:col>12</xdr:col>
      <xdr:colOff>390525</xdr:colOff>
      <xdr:row>1</xdr:row>
      <xdr:rowOff>38100</xdr:rowOff>
    </xdr:from>
    <xdr:to>
      <xdr:col>13</xdr:col>
      <xdr:colOff>1314450</xdr:colOff>
      <xdr:row>3</xdr:row>
      <xdr:rowOff>295275</xdr:rowOff>
    </xdr:to>
    <xdr:pic>
      <xdr:nvPicPr>
        <xdr:cNvPr id="9" name="Imagen 8">
          <a:extLst>
            <a:ext uri="{FF2B5EF4-FFF2-40B4-BE49-F238E27FC236}">
              <a16:creationId xmlns:a16="http://schemas.microsoft.com/office/drawing/2014/main" id="{5DF8B108-5F88-4704-8C02-3A7E4A493F86}"/>
            </a:ext>
          </a:extLst>
        </xdr:cNvPr>
        <xdr:cNvPicPr>
          <a:picLocks noChangeAspect="1"/>
        </xdr:cNvPicPr>
      </xdr:nvPicPr>
      <xdr:blipFill rotWithShape="1">
        <a:blip xmlns:r="http://schemas.openxmlformats.org/officeDocument/2006/relationships" r:embed="rId1"/>
        <a:srcRect l="3509" t="35350" r="36147" b="38594"/>
        <a:stretch/>
      </xdr:blipFill>
      <xdr:spPr>
        <a:xfrm>
          <a:off x="14173200" y="123825"/>
          <a:ext cx="1609725"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tadorhp\c\Users\hp_contador\Documents\Contabilidad%202013-2016\Guemez%202014\Informes%20Financieros\Informe%20Financiero%20Diciembre%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RTE%20DE%20CAJA%20DE%20OCTUBRE%202016\CORTE%20DE%20CAJA%20CONTADOR%20JORGE\MODIFICAD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USUARIO\Documents\BURGOS\2023\CORTES%20DE%20CAJA\JULIO\ANEXO%202.-%20Formatos%20para%20la%20Presentaci&#243;n%20del%20Corte%20de%20Caja%20Mensual%20correcto.xlsx" TargetMode="External"/><Relationship Id="rId1" Type="http://schemas.openxmlformats.org/officeDocument/2006/relationships/externalLinkPath" Target="/Users/USUARIO/Documents/BURGOS/2023/CORTES%20DE%20CAJA/JULIO/ANEXO%202.-%20Formatos%20para%20la%20Presentaci&#243;n%20del%20Corte%20de%20Caja%20Mensual%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 01"/>
      <sheetName val="ANEXO1 C.P.-01"/>
      <sheetName val="Anexo 2 CP-01"/>
      <sheetName val="C.P. 02"/>
      <sheetName val="C.P.03 "/>
      <sheetName val="C.P. 04"/>
      <sheetName val="C.P. 05 BUENO"/>
      <sheetName val="ANEXO 1 C.P.-05"/>
      <sheetName val="CP-06"/>
      <sheetName val="ANEXO 1 CP-06"/>
      <sheetName val="C.P.-07 "/>
      <sheetName val="C.P.-08"/>
      <sheetName val="CP-09"/>
      <sheetName val="CP-10 BUENO"/>
      <sheetName val="CP-10FISMUN"/>
      <sheetName val="CP-10FORTA"/>
      <sheetName val="Conciliaciones"/>
      <sheetName val="Transito"/>
      <sheetName val="C.P.- 11"/>
      <sheetName val="C.P.- 12"/>
      <sheetName val="CP-13"/>
      <sheetName val="CP-13-A"/>
      <sheetName val="CP-13-B"/>
      <sheetName val="Relacion de Cheq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E21">
            <v>1022.56</v>
          </cell>
        </row>
      </sheetData>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_ESF"/>
      <sheetName val="E A"/>
      <sheetName val="E FE"/>
      <sheetName val="E AA"/>
      <sheetName val="Inv. Financ."/>
      <sheetName val="Ctas por Pagar "/>
      <sheetName val="Deud. div."/>
      <sheetName val="Ing.Rec."/>
      <sheetName val="Adq. inm."/>
      <sheetName val="Recaudacion"/>
      <sheetName val="E AI"/>
      <sheetName val="E COG"/>
      <sheetName val="E CE"/>
      <sheetName val="E CA"/>
      <sheetName val="E CF"/>
      <sheetName val="OP"/>
    </sheetNames>
    <sheetDataSet>
      <sheetData sheetId="0"/>
      <sheetData sheetId="1">
        <row r="18">
          <cell r="E18">
            <v>384342.76</v>
          </cell>
        </row>
      </sheetData>
      <sheetData sheetId="2"/>
      <sheetData sheetId="3"/>
      <sheetData sheetId="4"/>
      <sheetData sheetId="5">
        <row r="2">
          <cell r="A2" t="str">
            <v>Al 31 de Octubre de 2016</v>
          </cell>
        </row>
      </sheetData>
      <sheetData sheetId="6"/>
      <sheetData sheetId="7"/>
      <sheetData sheetId="8"/>
      <sheetData sheetId="9"/>
      <sheetData sheetId="10"/>
      <sheetData sheetId="11"/>
      <sheetData sheetId="12">
        <row r="60">
          <cell r="G60">
            <v>6414290.79</v>
          </cell>
        </row>
      </sheetData>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1"/>
      <sheetName val="2"/>
      <sheetName val="5"/>
      <sheetName val="6"/>
      <sheetName val="8"/>
      <sheetName val="9.1"/>
      <sheetName val="A2"/>
      <sheetName val="A5a"/>
      <sheetName val="A5b"/>
      <sheetName val="A6"/>
      <sheetName val="7.GA.8.1"/>
      <sheetName val="7.I.3"/>
      <sheetName val="DEPRECIACION"/>
      <sheetName val="7.I.8"/>
      <sheetName val="7.I.9"/>
      <sheetName val="7.I.12"/>
      <sheetName val="7.III.1-2"/>
      <sheetName val="7.IV.2"/>
      <sheetName val="7.V.1"/>
      <sheetName val="7.V.2"/>
      <sheetName val="PRESENTACION"/>
      <sheetName val="1LDF"/>
      <sheetName val="2LDF"/>
      <sheetName val="3LDF"/>
      <sheetName val="4LDF"/>
      <sheetName val="5LDF"/>
      <sheetName val="6aLDF"/>
      <sheetName val="6bLDF"/>
      <sheetName val="6cLDF"/>
      <sheetName val="6dLDF"/>
      <sheetName val="8 LDF"/>
    </sheetNames>
    <sheetDataSet>
      <sheetData sheetId="0"/>
      <sheetData sheetId="1">
        <row r="17">
          <cell r="H17">
            <v>221060.49000000002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6"/>
  <sheetViews>
    <sheetView workbookViewId="0">
      <selection activeCell="B22" sqref="B22"/>
    </sheetView>
  </sheetViews>
  <sheetFormatPr baseColWidth="10" defaultRowHeight="14.25"/>
  <cols>
    <col min="1" max="1" width="10.28515625" style="116" customWidth="1"/>
    <col min="2" max="2" width="92" style="116" bestFit="1" customWidth="1"/>
    <col min="3" max="16384" width="11.42578125" style="116"/>
  </cols>
  <sheetData>
    <row r="2" spans="1:2" ht="15">
      <c r="A2" s="928" t="s">
        <v>452</v>
      </c>
      <c r="B2" s="928"/>
    </row>
    <row r="3" spans="1:2" ht="15">
      <c r="A3" s="581"/>
      <c r="B3" s="581"/>
    </row>
    <row r="4" spans="1:2" ht="15">
      <c r="A4" s="581"/>
      <c r="B4" s="581"/>
    </row>
    <row r="5" spans="1:2" ht="15.75">
      <c r="A5" s="115" t="s">
        <v>1787</v>
      </c>
    </row>
    <row r="7" spans="1:2" ht="15.75">
      <c r="A7" s="117" t="s">
        <v>388</v>
      </c>
    </row>
    <row r="8" spans="1:2">
      <c r="A8" s="118" t="s">
        <v>389</v>
      </c>
      <c r="B8" s="119" t="s">
        <v>0</v>
      </c>
    </row>
    <row r="9" spans="1:2">
      <c r="A9" s="118" t="s">
        <v>390</v>
      </c>
      <c r="B9" s="119" t="s">
        <v>125</v>
      </c>
    </row>
    <row r="10" spans="1:2">
      <c r="A10" s="118" t="s">
        <v>391</v>
      </c>
      <c r="B10" s="119" t="s">
        <v>223</v>
      </c>
    </row>
    <row r="11" spans="1:2">
      <c r="A11" s="118" t="s">
        <v>392</v>
      </c>
      <c r="B11" s="119" t="s">
        <v>252</v>
      </c>
    </row>
    <row r="12" spans="1:2" ht="15">
      <c r="A12" s="120"/>
    </row>
    <row r="13" spans="1:2" ht="15.75">
      <c r="A13" s="117" t="s">
        <v>393</v>
      </c>
    </row>
    <row r="14" spans="1:2">
      <c r="A14" s="118" t="s">
        <v>394</v>
      </c>
      <c r="B14" s="119" t="s">
        <v>263</v>
      </c>
    </row>
    <row r="15" spans="1:2">
      <c r="A15" s="118" t="s">
        <v>395</v>
      </c>
      <c r="B15" s="119" t="s">
        <v>291</v>
      </c>
    </row>
    <row r="16" spans="1:2">
      <c r="A16" s="118" t="s">
        <v>396</v>
      </c>
      <c r="B16" s="119" t="s">
        <v>449</v>
      </c>
    </row>
    <row r="17" spans="1:8" ht="15">
      <c r="A17" s="121"/>
    </row>
    <row r="18" spans="1:8" ht="15.75">
      <c r="A18" s="117" t="s">
        <v>397</v>
      </c>
    </row>
    <row r="19" spans="1:8">
      <c r="A19" s="119" t="s">
        <v>1699</v>
      </c>
      <c r="B19" s="119" t="s">
        <v>1600</v>
      </c>
    </row>
    <row r="20" spans="1:8">
      <c r="A20" s="118" t="s">
        <v>444</v>
      </c>
      <c r="B20" s="119" t="s">
        <v>446</v>
      </c>
    </row>
    <row r="21" spans="1:8">
      <c r="A21" s="118" t="s">
        <v>445</v>
      </c>
      <c r="B21" s="119" t="s">
        <v>447</v>
      </c>
    </row>
    <row r="22" spans="1:8">
      <c r="A22" s="118" t="s">
        <v>443</v>
      </c>
      <c r="B22" s="119" t="s">
        <v>448</v>
      </c>
    </row>
    <row r="23" spans="1:8">
      <c r="A23" s="118" t="s">
        <v>1604</v>
      </c>
      <c r="B23" s="119" t="s">
        <v>1605</v>
      </c>
    </row>
    <row r="24" spans="1:8">
      <c r="A24" s="118"/>
      <c r="B24" s="119" t="s">
        <v>450</v>
      </c>
    </row>
    <row r="25" spans="1:8">
      <c r="A25" s="118"/>
      <c r="B25" s="119" t="s">
        <v>451</v>
      </c>
    </row>
    <row r="27" spans="1:8" ht="15.75">
      <c r="A27" s="117" t="s">
        <v>398</v>
      </c>
    </row>
    <row r="28" spans="1:8">
      <c r="A28" s="122" t="s">
        <v>399</v>
      </c>
      <c r="B28" s="122" t="s">
        <v>400</v>
      </c>
      <c r="C28" s="123"/>
      <c r="D28" s="124"/>
      <c r="E28" s="124"/>
      <c r="F28" s="124"/>
      <c r="G28" s="124"/>
      <c r="H28" s="124"/>
    </row>
    <row r="29" spans="1:8" ht="25.5">
      <c r="A29" s="126" t="s">
        <v>401</v>
      </c>
      <c r="B29" s="127" t="s">
        <v>402</v>
      </c>
      <c r="C29" s="127"/>
      <c r="D29" s="127"/>
      <c r="E29" s="127"/>
      <c r="F29" s="127"/>
      <c r="G29" s="127"/>
      <c r="H29" s="127"/>
    </row>
    <row r="30" spans="1:8">
      <c r="A30" s="125" t="s">
        <v>403</v>
      </c>
      <c r="B30" s="125" t="s">
        <v>404</v>
      </c>
      <c r="C30" s="123"/>
      <c r="D30" s="124"/>
      <c r="E30" s="124"/>
      <c r="F30" s="124"/>
      <c r="G30" s="124"/>
      <c r="H30" s="124"/>
    </row>
    <row r="31" spans="1:8">
      <c r="A31" s="125" t="s">
        <v>405</v>
      </c>
      <c r="B31" s="125" t="s">
        <v>406</v>
      </c>
      <c r="C31" s="123"/>
      <c r="D31" s="124"/>
      <c r="E31" s="124"/>
      <c r="F31" s="124"/>
      <c r="G31" s="124"/>
      <c r="H31" s="124"/>
    </row>
    <row r="32" spans="1:8">
      <c r="A32" s="125" t="s">
        <v>407</v>
      </c>
      <c r="B32" s="125" t="s">
        <v>408</v>
      </c>
      <c r="C32" s="123"/>
      <c r="D32" s="124"/>
      <c r="E32" s="124"/>
      <c r="F32" s="124"/>
      <c r="G32" s="124"/>
      <c r="H32" s="124"/>
    </row>
    <row r="33" spans="1:8">
      <c r="A33" s="122" t="s">
        <v>409</v>
      </c>
      <c r="B33" s="122" t="s">
        <v>410</v>
      </c>
      <c r="C33" s="123"/>
      <c r="D33" s="124"/>
      <c r="E33" s="124"/>
      <c r="F33" s="124"/>
      <c r="G33" s="124"/>
      <c r="H33" s="124"/>
    </row>
    <row r="34" spans="1:8">
      <c r="A34" s="125" t="s">
        <v>411</v>
      </c>
      <c r="B34" s="125" t="s">
        <v>412</v>
      </c>
      <c r="C34" s="123"/>
      <c r="D34" s="124"/>
      <c r="E34" s="124"/>
      <c r="F34" s="124"/>
      <c r="G34" s="124"/>
      <c r="H34" s="124"/>
    </row>
    <row r="35" spans="1:8">
      <c r="A35" s="122" t="s">
        <v>413</v>
      </c>
      <c r="B35" s="122" t="s">
        <v>414</v>
      </c>
      <c r="C35" s="123"/>
      <c r="D35" s="124"/>
      <c r="E35" s="124"/>
      <c r="F35" s="124"/>
      <c r="G35" s="124"/>
      <c r="H35" s="124"/>
    </row>
    <row r="36" spans="1:8">
      <c r="A36" s="126" t="s">
        <v>415</v>
      </c>
      <c r="B36" s="125" t="s">
        <v>416</v>
      </c>
      <c r="C36" s="123"/>
      <c r="D36" s="124"/>
      <c r="E36" s="124"/>
      <c r="F36" s="124"/>
      <c r="G36" s="124"/>
      <c r="H36" s="124"/>
    </row>
    <row r="37" spans="1:8" ht="25.5">
      <c r="A37" s="128" t="s">
        <v>417</v>
      </c>
      <c r="B37" s="129" t="s">
        <v>418</v>
      </c>
      <c r="C37" s="129"/>
      <c r="D37" s="129"/>
      <c r="E37" s="129"/>
      <c r="F37" s="129"/>
      <c r="G37" s="129"/>
      <c r="H37" s="129"/>
    </row>
    <row r="38" spans="1:8">
      <c r="A38" s="126" t="s">
        <v>419</v>
      </c>
      <c r="B38" s="125" t="s">
        <v>386</v>
      </c>
      <c r="C38" s="123"/>
      <c r="D38" s="124"/>
      <c r="E38" s="124"/>
      <c r="F38" s="124"/>
      <c r="G38" s="124"/>
      <c r="H38" s="124"/>
    </row>
    <row r="39" spans="1:8">
      <c r="A39" s="126" t="s">
        <v>420</v>
      </c>
      <c r="B39" s="125" t="s">
        <v>387</v>
      </c>
      <c r="C39" s="123"/>
      <c r="D39" s="124"/>
      <c r="E39" s="124"/>
      <c r="F39" s="124"/>
      <c r="G39" s="124"/>
      <c r="H39" s="124"/>
    </row>
    <row r="40" spans="1:8">
      <c r="A40" s="130"/>
    </row>
    <row r="41" spans="1:8" ht="15.75">
      <c r="A41" s="117" t="s">
        <v>911</v>
      </c>
    </row>
    <row r="42" spans="1:8">
      <c r="A42" s="130"/>
    </row>
    <row r="43" spans="1:8">
      <c r="A43" s="582" t="s">
        <v>389</v>
      </c>
      <c r="B43" s="583" t="s">
        <v>912</v>
      </c>
    </row>
    <row r="44" spans="1:8">
      <c r="A44" s="582" t="s">
        <v>390</v>
      </c>
      <c r="B44" s="583" t="s">
        <v>913</v>
      </c>
    </row>
    <row r="45" spans="1:8">
      <c r="A45" s="582" t="s">
        <v>914</v>
      </c>
      <c r="B45" s="583" t="s">
        <v>915</v>
      </c>
    </row>
    <row r="46" spans="1:8">
      <c r="A46" s="582" t="s">
        <v>916</v>
      </c>
      <c r="B46" s="584" t="s">
        <v>917</v>
      </c>
    </row>
    <row r="47" spans="1:8">
      <c r="A47" s="584" t="s">
        <v>391</v>
      </c>
      <c r="B47" s="584" t="s">
        <v>918</v>
      </c>
    </row>
    <row r="48" spans="1:8">
      <c r="A48" s="584" t="s">
        <v>919</v>
      </c>
      <c r="B48" s="584" t="s">
        <v>920</v>
      </c>
    </row>
    <row r="49" spans="1:2">
      <c r="A49" s="582"/>
      <c r="B49" s="585" t="s">
        <v>921</v>
      </c>
    </row>
    <row r="50" spans="1:2">
      <c r="A50" s="582" t="s">
        <v>922</v>
      </c>
      <c r="B50" s="583" t="s">
        <v>920</v>
      </c>
    </row>
    <row r="51" spans="1:2">
      <c r="A51" s="583"/>
      <c r="B51" s="583" t="s">
        <v>923</v>
      </c>
    </row>
    <row r="52" spans="1:2">
      <c r="A52" s="582" t="s">
        <v>924</v>
      </c>
      <c r="B52" s="584" t="s">
        <v>920</v>
      </c>
    </row>
    <row r="53" spans="1:2">
      <c r="A53" s="582"/>
      <c r="B53" s="584" t="s">
        <v>925</v>
      </c>
    </row>
    <row r="54" spans="1:2">
      <c r="A54" s="584" t="s">
        <v>926</v>
      </c>
      <c r="B54" s="584" t="s">
        <v>920</v>
      </c>
    </row>
    <row r="55" spans="1:2">
      <c r="A55" s="582"/>
      <c r="B55" s="584" t="s">
        <v>927</v>
      </c>
    </row>
    <row r="56" spans="1:2">
      <c r="A56" s="118">
        <v>8</v>
      </c>
      <c r="B56" s="119" t="s">
        <v>1413</v>
      </c>
    </row>
  </sheetData>
  <mergeCells count="1">
    <mergeCell ref="A2:B2"/>
  </mergeCells>
  <pageMargins left="0.70866141732283472" right="0.70866141732283472" top="0.74803149606299213" bottom="0.74803149606299213" header="0.31496062992125984" footer="0.31496062992125984"/>
  <pageSetup scale="8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5"/>
  <sheetViews>
    <sheetView view="pageBreakPreview" zoomScaleSheetLayoutView="100" workbookViewId="0">
      <selection activeCell="H18" sqref="H18"/>
    </sheetView>
  </sheetViews>
  <sheetFormatPr baseColWidth="10" defaultRowHeight="12.75"/>
  <cols>
    <col min="1" max="1" width="4.42578125" style="131" customWidth="1"/>
    <col min="2" max="4" width="22.42578125" style="131" customWidth="1"/>
    <col min="5" max="6" width="17" style="131" customWidth="1"/>
    <col min="7" max="8" width="12" style="131" customWidth="1"/>
    <col min="9" max="9" width="9.7109375" style="131" customWidth="1"/>
    <col min="10" max="10" width="10.28515625" style="131" customWidth="1"/>
    <col min="11" max="11" width="20.85546875" style="131" customWidth="1"/>
    <col min="12" max="12" width="3.7109375" style="132" customWidth="1"/>
    <col min="13" max="13" width="11.42578125" style="131"/>
    <col min="14" max="14" width="12.7109375" style="131" bestFit="1" customWidth="1"/>
    <col min="15" max="256" width="11.42578125" style="131"/>
    <col min="257" max="257" width="4.42578125" style="131" customWidth="1"/>
    <col min="258" max="260" width="22.42578125" style="131" customWidth="1"/>
    <col min="261" max="262" width="17" style="131" customWidth="1"/>
    <col min="263" max="264" width="12" style="131" customWidth="1"/>
    <col min="265" max="265" width="9.7109375" style="131" customWidth="1"/>
    <col min="266" max="266" width="10.28515625" style="131" customWidth="1"/>
    <col min="267" max="267" width="20.85546875" style="131" customWidth="1"/>
    <col min="268" max="268" width="3.7109375" style="131" customWidth="1"/>
    <col min="269" max="269" width="11.42578125" style="131"/>
    <col min="270" max="270" width="12.7109375" style="131" bestFit="1" customWidth="1"/>
    <col min="271" max="512" width="11.42578125" style="131"/>
    <col min="513" max="513" width="4.42578125" style="131" customWidth="1"/>
    <col min="514" max="516" width="22.42578125" style="131" customWidth="1"/>
    <col min="517" max="518" width="17" style="131" customWidth="1"/>
    <col min="519" max="520" width="12" style="131" customWidth="1"/>
    <col min="521" max="521" width="9.7109375" style="131" customWidth="1"/>
    <col min="522" max="522" width="10.28515625" style="131" customWidth="1"/>
    <col min="523" max="523" width="20.85546875" style="131" customWidth="1"/>
    <col min="524" max="524" width="3.7109375" style="131" customWidth="1"/>
    <col min="525" max="525" width="11.42578125" style="131"/>
    <col min="526" max="526" width="12.7109375" style="131" bestFit="1" customWidth="1"/>
    <col min="527" max="768" width="11.42578125" style="131"/>
    <col min="769" max="769" width="4.42578125" style="131" customWidth="1"/>
    <col min="770" max="772" width="22.42578125" style="131" customWidth="1"/>
    <col min="773" max="774" width="17" style="131" customWidth="1"/>
    <col min="775" max="776" width="12" style="131" customWidth="1"/>
    <col min="777" max="777" width="9.7109375" style="131" customWidth="1"/>
    <col min="778" max="778" width="10.28515625" style="131" customWidth="1"/>
    <col min="779" max="779" width="20.85546875" style="131" customWidth="1"/>
    <col min="780" max="780" width="3.7109375" style="131" customWidth="1"/>
    <col min="781" max="781" width="11.42578125" style="131"/>
    <col min="782" max="782" width="12.7109375" style="131" bestFit="1" customWidth="1"/>
    <col min="783" max="1024" width="11.42578125" style="131"/>
    <col min="1025" max="1025" width="4.42578125" style="131" customWidth="1"/>
    <col min="1026" max="1028" width="22.42578125" style="131" customWidth="1"/>
    <col min="1029" max="1030" width="17" style="131" customWidth="1"/>
    <col min="1031" max="1032" width="12" style="131" customWidth="1"/>
    <col min="1033" max="1033" width="9.7109375" style="131" customWidth="1"/>
    <col min="1034" max="1034" width="10.28515625" style="131" customWidth="1"/>
    <col min="1035" max="1035" width="20.85546875" style="131" customWidth="1"/>
    <col min="1036" max="1036" width="3.7109375" style="131" customWidth="1"/>
    <col min="1037" max="1037" width="11.42578125" style="131"/>
    <col min="1038" max="1038" width="12.7109375" style="131" bestFit="1" customWidth="1"/>
    <col min="1039" max="1280" width="11.42578125" style="131"/>
    <col min="1281" max="1281" width="4.42578125" style="131" customWidth="1"/>
    <col min="1282" max="1284" width="22.42578125" style="131" customWidth="1"/>
    <col min="1285" max="1286" width="17" style="131" customWidth="1"/>
    <col min="1287" max="1288" width="12" style="131" customWidth="1"/>
    <col min="1289" max="1289" width="9.7109375" style="131" customWidth="1"/>
    <col min="1290" max="1290" width="10.28515625" style="131" customWidth="1"/>
    <col min="1291" max="1291" width="20.85546875" style="131" customWidth="1"/>
    <col min="1292" max="1292" width="3.7109375" style="131" customWidth="1"/>
    <col min="1293" max="1293" width="11.42578125" style="131"/>
    <col min="1294" max="1294" width="12.7109375" style="131" bestFit="1" customWidth="1"/>
    <col min="1295" max="1536" width="11.42578125" style="131"/>
    <col min="1537" max="1537" width="4.42578125" style="131" customWidth="1"/>
    <col min="1538" max="1540" width="22.42578125" style="131" customWidth="1"/>
    <col min="1541" max="1542" width="17" style="131" customWidth="1"/>
    <col min="1543" max="1544" width="12" style="131" customWidth="1"/>
    <col min="1545" max="1545" width="9.7109375" style="131" customWidth="1"/>
    <col min="1546" max="1546" width="10.28515625" style="131" customWidth="1"/>
    <col min="1547" max="1547" width="20.85546875" style="131" customWidth="1"/>
    <col min="1548" max="1548" width="3.7109375" style="131" customWidth="1"/>
    <col min="1549" max="1549" width="11.42578125" style="131"/>
    <col min="1550" max="1550" width="12.7109375" style="131" bestFit="1" customWidth="1"/>
    <col min="1551" max="1792" width="11.42578125" style="131"/>
    <col min="1793" max="1793" width="4.42578125" style="131" customWidth="1"/>
    <col min="1794" max="1796" width="22.42578125" style="131" customWidth="1"/>
    <col min="1797" max="1798" width="17" style="131" customWidth="1"/>
    <col min="1799" max="1800" width="12" style="131" customWidth="1"/>
    <col min="1801" max="1801" width="9.7109375" style="131" customWidth="1"/>
    <col min="1802" max="1802" width="10.28515625" style="131" customWidth="1"/>
    <col min="1803" max="1803" width="20.85546875" style="131" customWidth="1"/>
    <col min="1804" max="1804" width="3.7109375" style="131" customWidth="1"/>
    <col min="1805" max="1805" width="11.42578125" style="131"/>
    <col min="1806" max="1806" width="12.7109375" style="131" bestFit="1" customWidth="1"/>
    <col min="1807" max="2048" width="11.42578125" style="131"/>
    <col min="2049" max="2049" width="4.42578125" style="131" customWidth="1"/>
    <col min="2050" max="2052" width="22.42578125" style="131" customWidth="1"/>
    <col min="2053" max="2054" width="17" style="131" customWidth="1"/>
    <col min="2055" max="2056" width="12" style="131" customWidth="1"/>
    <col min="2057" max="2057" width="9.7109375" style="131" customWidth="1"/>
    <col min="2058" max="2058" width="10.28515625" style="131" customWidth="1"/>
    <col min="2059" max="2059" width="20.85546875" style="131" customWidth="1"/>
    <col min="2060" max="2060" width="3.7109375" style="131" customWidth="1"/>
    <col min="2061" max="2061" width="11.42578125" style="131"/>
    <col min="2062" max="2062" width="12.7109375" style="131" bestFit="1" customWidth="1"/>
    <col min="2063" max="2304" width="11.42578125" style="131"/>
    <col min="2305" max="2305" width="4.42578125" style="131" customWidth="1"/>
    <col min="2306" max="2308" width="22.42578125" style="131" customWidth="1"/>
    <col min="2309" max="2310" width="17" style="131" customWidth="1"/>
    <col min="2311" max="2312" width="12" style="131" customWidth="1"/>
    <col min="2313" max="2313" width="9.7109375" style="131" customWidth="1"/>
    <col min="2314" max="2314" width="10.28515625" style="131" customWidth="1"/>
    <col min="2315" max="2315" width="20.85546875" style="131" customWidth="1"/>
    <col min="2316" max="2316" width="3.7109375" style="131" customWidth="1"/>
    <col min="2317" max="2317" width="11.42578125" style="131"/>
    <col min="2318" max="2318" width="12.7109375" style="131" bestFit="1" customWidth="1"/>
    <col min="2319" max="2560" width="11.42578125" style="131"/>
    <col min="2561" max="2561" width="4.42578125" style="131" customWidth="1"/>
    <col min="2562" max="2564" width="22.42578125" style="131" customWidth="1"/>
    <col min="2565" max="2566" width="17" style="131" customWidth="1"/>
    <col min="2567" max="2568" width="12" style="131" customWidth="1"/>
    <col min="2569" max="2569" width="9.7109375" style="131" customWidth="1"/>
    <col min="2570" max="2570" width="10.28515625" style="131" customWidth="1"/>
    <col min="2571" max="2571" width="20.85546875" style="131" customWidth="1"/>
    <col min="2572" max="2572" width="3.7109375" style="131" customWidth="1"/>
    <col min="2573" max="2573" width="11.42578125" style="131"/>
    <col min="2574" max="2574" width="12.7109375" style="131" bestFit="1" customWidth="1"/>
    <col min="2575" max="2816" width="11.42578125" style="131"/>
    <col min="2817" max="2817" width="4.42578125" style="131" customWidth="1"/>
    <col min="2818" max="2820" width="22.42578125" style="131" customWidth="1"/>
    <col min="2821" max="2822" width="17" style="131" customWidth="1"/>
    <col min="2823" max="2824" width="12" style="131" customWidth="1"/>
    <col min="2825" max="2825" width="9.7109375" style="131" customWidth="1"/>
    <col min="2826" max="2826" width="10.28515625" style="131" customWidth="1"/>
    <col min="2827" max="2827" width="20.85546875" style="131" customWidth="1"/>
    <col min="2828" max="2828" width="3.7109375" style="131" customWidth="1"/>
    <col min="2829" max="2829" width="11.42578125" style="131"/>
    <col min="2830" max="2830" width="12.7109375" style="131" bestFit="1" customWidth="1"/>
    <col min="2831" max="3072" width="11.42578125" style="131"/>
    <col min="3073" max="3073" width="4.42578125" style="131" customWidth="1"/>
    <col min="3074" max="3076" width="22.42578125" style="131" customWidth="1"/>
    <col min="3077" max="3078" width="17" style="131" customWidth="1"/>
    <col min="3079" max="3080" width="12" style="131" customWidth="1"/>
    <col min="3081" max="3081" width="9.7109375" style="131" customWidth="1"/>
    <col min="3082" max="3082" width="10.28515625" style="131" customWidth="1"/>
    <col min="3083" max="3083" width="20.85546875" style="131" customWidth="1"/>
    <col min="3084" max="3084" width="3.7109375" style="131" customWidth="1"/>
    <col min="3085" max="3085" width="11.42578125" style="131"/>
    <col min="3086" max="3086" width="12.7109375" style="131" bestFit="1" customWidth="1"/>
    <col min="3087" max="3328" width="11.42578125" style="131"/>
    <col min="3329" max="3329" width="4.42578125" style="131" customWidth="1"/>
    <col min="3330" max="3332" width="22.42578125" style="131" customWidth="1"/>
    <col min="3333" max="3334" width="17" style="131" customWidth="1"/>
    <col min="3335" max="3336" width="12" style="131" customWidth="1"/>
    <col min="3337" max="3337" width="9.7109375" style="131" customWidth="1"/>
    <col min="3338" max="3338" width="10.28515625" style="131" customWidth="1"/>
    <col min="3339" max="3339" width="20.85546875" style="131" customWidth="1"/>
    <col min="3340" max="3340" width="3.7109375" style="131" customWidth="1"/>
    <col min="3341" max="3341" width="11.42578125" style="131"/>
    <col min="3342" max="3342" width="12.7109375" style="131" bestFit="1" customWidth="1"/>
    <col min="3343" max="3584" width="11.42578125" style="131"/>
    <col min="3585" max="3585" width="4.42578125" style="131" customWidth="1"/>
    <col min="3586" max="3588" width="22.42578125" style="131" customWidth="1"/>
    <col min="3589" max="3590" width="17" style="131" customWidth="1"/>
    <col min="3591" max="3592" width="12" style="131" customWidth="1"/>
    <col min="3593" max="3593" width="9.7109375" style="131" customWidth="1"/>
    <col min="3594" max="3594" width="10.28515625" style="131" customWidth="1"/>
    <col min="3595" max="3595" width="20.85546875" style="131" customWidth="1"/>
    <col min="3596" max="3596" width="3.7109375" style="131" customWidth="1"/>
    <col min="3597" max="3597" width="11.42578125" style="131"/>
    <col min="3598" max="3598" width="12.7109375" style="131" bestFit="1" customWidth="1"/>
    <col min="3599" max="3840" width="11.42578125" style="131"/>
    <col min="3841" max="3841" width="4.42578125" style="131" customWidth="1"/>
    <col min="3842" max="3844" width="22.42578125" style="131" customWidth="1"/>
    <col min="3845" max="3846" width="17" style="131" customWidth="1"/>
    <col min="3847" max="3848" width="12" style="131" customWidth="1"/>
    <col min="3849" max="3849" width="9.7109375" style="131" customWidth="1"/>
    <col min="3850" max="3850" width="10.28515625" style="131" customWidth="1"/>
    <col min="3851" max="3851" width="20.85546875" style="131" customWidth="1"/>
    <col min="3852" max="3852" width="3.7109375" style="131" customWidth="1"/>
    <col min="3853" max="3853" width="11.42578125" style="131"/>
    <col min="3854" max="3854" width="12.7109375" style="131" bestFit="1" customWidth="1"/>
    <col min="3855" max="4096" width="11.42578125" style="131"/>
    <col min="4097" max="4097" width="4.42578125" style="131" customWidth="1"/>
    <col min="4098" max="4100" width="22.42578125" style="131" customWidth="1"/>
    <col min="4101" max="4102" width="17" style="131" customWidth="1"/>
    <col min="4103" max="4104" width="12" style="131" customWidth="1"/>
    <col min="4105" max="4105" width="9.7109375" style="131" customWidth="1"/>
    <col min="4106" max="4106" width="10.28515625" style="131" customWidth="1"/>
    <col min="4107" max="4107" width="20.85546875" style="131" customWidth="1"/>
    <col min="4108" max="4108" width="3.7109375" style="131" customWidth="1"/>
    <col min="4109" max="4109" width="11.42578125" style="131"/>
    <col min="4110" max="4110" width="12.7109375" style="131" bestFit="1" customWidth="1"/>
    <col min="4111" max="4352" width="11.42578125" style="131"/>
    <col min="4353" max="4353" width="4.42578125" style="131" customWidth="1"/>
    <col min="4354" max="4356" width="22.42578125" style="131" customWidth="1"/>
    <col min="4357" max="4358" width="17" style="131" customWidth="1"/>
    <col min="4359" max="4360" width="12" style="131" customWidth="1"/>
    <col min="4361" max="4361" width="9.7109375" style="131" customWidth="1"/>
    <col min="4362" max="4362" width="10.28515625" style="131" customWidth="1"/>
    <col min="4363" max="4363" width="20.85546875" style="131" customWidth="1"/>
    <col min="4364" max="4364" width="3.7109375" style="131" customWidth="1"/>
    <col min="4365" max="4365" width="11.42578125" style="131"/>
    <col min="4366" max="4366" width="12.7109375" style="131" bestFit="1" customWidth="1"/>
    <col min="4367" max="4608" width="11.42578125" style="131"/>
    <col min="4609" max="4609" width="4.42578125" style="131" customWidth="1"/>
    <col min="4610" max="4612" width="22.42578125" style="131" customWidth="1"/>
    <col min="4613" max="4614" width="17" style="131" customWidth="1"/>
    <col min="4615" max="4616" width="12" style="131" customWidth="1"/>
    <col min="4617" max="4617" width="9.7109375" style="131" customWidth="1"/>
    <col min="4618" max="4618" width="10.28515625" style="131" customWidth="1"/>
    <col min="4619" max="4619" width="20.85546875" style="131" customWidth="1"/>
    <col min="4620" max="4620" width="3.7109375" style="131" customWidth="1"/>
    <col min="4621" max="4621" width="11.42578125" style="131"/>
    <col min="4622" max="4622" width="12.7109375" style="131" bestFit="1" customWidth="1"/>
    <col min="4623" max="4864" width="11.42578125" style="131"/>
    <col min="4865" max="4865" width="4.42578125" style="131" customWidth="1"/>
    <col min="4866" max="4868" width="22.42578125" style="131" customWidth="1"/>
    <col min="4869" max="4870" width="17" style="131" customWidth="1"/>
    <col min="4871" max="4872" width="12" style="131" customWidth="1"/>
    <col min="4873" max="4873" width="9.7109375" style="131" customWidth="1"/>
    <col min="4874" max="4874" width="10.28515625" style="131" customWidth="1"/>
    <col min="4875" max="4875" width="20.85546875" style="131" customWidth="1"/>
    <col min="4876" max="4876" width="3.7109375" style="131" customWidth="1"/>
    <col min="4877" max="4877" width="11.42578125" style="131"/>
    <col min="4878" max="4878" width="12.7109375" style="131" bestFit="1" customWidth="1"/>
    <col min="4879" max="5120" width="11.42578125" style="131"/>
    <col min="5121" max="5121" width="4.42578125" style="131" customWidth="1"/>
    <col min="5122" max="5124" width="22.42578125" style="131" customWidth="1"/>
    <col min="5125" max="5126" width="17" style="131" customWidth="1"/>
    <col min="5127" max="5128" width="12" style="131" customWidth="1"/>
    <col min="5129" max="5129" width="9.7109375" style="131" customWidth="1"/>
    <col min="5130" max="5130" width="10.28515625" style="131" customWidth="1"/>
    <col min="5131" max="5131" width="20.85546875" style="131" customWidth="1"/>
    <col min="5132" max="5132" width="3.7109375" style="131" customWidth="1"/>
    <col min="5133" max="5133" width="11.42578125" style="131"/>
    <col min="5134" max="5134" width="12.7109375" style="131" bestFit="1" customWidth="1"/>
    <col min="5135" max="5376" width="11.42578125" style="131"/>
    <col min="5377" max="5377" width="4.42578125" style="131" customWidth="1"/>
    <col min="5378" max="5380" width="22.42578125" style="131" customWidth="1"/>
    <col min="5381" max="5382" width="17" style="131" customWidth="1"/>
    <col min="5383" max="5384" width="12" style="131" customWidth="1"/>
    <col min="5385" max="5385" width="9.7109375" style="131" customWidth="1"/>
    <col min="5386" max="5386" width="10.28515625" style="131" customWidth="1"/>
    <col min="5387" max="5387" width="20.85546875" style="131" customWidth="1"/>
    <col min="5388" max="5388" width="3.7109375" style="131" customWidth="1"/>
    <col min="5389" max="5389" width="11.42578125" style="131"/>
    <col min="5390" max="5390" width="12.7109375" style="131" bestFit="1" customWidth="1"/>
    <col min="5391" max="5632" width="11.42578125" style="131"/>
    <col min="5633" max="5633" width="4.42578125" style="131" customWidth="1"/>
    <col min="5634" max="5636" width="22.42578125" style="131" customWidth="1"/>
    <col min="5637" max="5638" width="17" style="131" customWidth="1"/>
    <col min="5639" max="5640" width="12" style="131" customWidth="1"/>
    <col min="5641" max="5641" width="9.7109375" style="131" customWidth="1"/>
    <col min="5642" max="5642" width="10.28515625" style="131" customWidth="1"/>
    <col min="5643" max="5643" width="20.85546875" style="131" customWidth="1"/>
    <col min="5644" max="5644" width="3.7109375" style="131" customWidth="1"/>
    <col min="5645" max="5645" width="11.42578125" style="131"/>
    <col min="5646" max="5646" width="12.7109375" style="131" bestFit="1" customWidth="1"/>
    <col min="5647" max="5888" width="11.42578125" style="131"/>
    <col min="5889" max="5889" width="4.42578125" style="131" customWidth="1"/>
    <col min="5890" max="5892" width="22.42578125" style="131" customWidth="1"/>
    <col min="5893" max="5894" width="17" style="131" customWidth="1"/>
    <col min="5895" max="5896" width="12" style="131" customWidth="1"/>
    <col min="5897" max="5897" width="9.7109375" style="131" customWidth="1"/>
    <col min="5898" max="5898" width="10.28515625" style="131" customWidth="1"/>
    <col min="5899" max="5899" width="20.85546875" style="131" customWidth="1"/>
    <col min="5900" max="5900" width="3.7109375" style="131" customWidth="1"/>
    <col min="5901" max="5901" width="11.42578125" style="131"/>
    <col min="5902" max="5902" width="12.7109375" style="131" bestFit="1" customWidth="1"/>
    <col min="5903" max="6144" width="11.42578125" style="131"/>
    <col min="6145" max="6145" width="4.42578125" style="131" customWidth="1"/>
    <col min="6146" max="6148" width="22.42578125" style="131" customWidth="1"/>
    <col min="6149" max="6150" width="17" style="131" customWidth="1"/>
    <col min="6151" max="6152" width="12" style="131" customWidth="1"/>
    <col min="6153" max="6153" width="9.7109375" style="131" customWidth="1"/>
    <col min="6154" max="6154" width="10.28515625" style="131" customWidth="1"/>
    <col min="6155" max="6155" width="20.85546875" style="131" customWidth="1"/>
    <col min="6156" max="6156" width="3.7109375" style="131" customWidth="1"/>
    <col min="6157" max="6157" width="11.42578125" style="131"/>
    <col min="6158" max="6158" width="12.7109375" style="131" bestFit="1" customWidth="1"/>
    <col min="6159" max="6400" width="11.42578125" style="131"/>
    <col min="6401" max="6401" width="4.42578125" style="131" customWidth="1"/>
    <col min="6402" max="6404" width="22.42578125" style="131" customWidth="1"/>
    <col min="6405" max="6406" width="17" style="131" customWidth="1"/>
    <col min="6407" max="6408" width="12" style="131" customWidth="1"/>
    <col min="6409" max="6409" width="9.7109375" style="131" customWidth="1"/>
    <col min="6410" max="6410" width="10.28515625" style="131" customWidth="1"/>
    <col min="6411" max="6411" width="20.85546875" style="131" customWidth="1"/>
    <col min="6412" max="6412" width="3.7109375" style="131" customWidth="1"/>
    <col min="6413" max="6413" width="11.42578125" style="131"/>
    <col min="6414" max="6414" width="12.7109375" style="131" bestFit="1" customWidth="1"/>
    <col min="6415" max="6656" width="11.42578125" style="131"/>
    <col min="6657" max="6657" width="4.42578125" style="131" customWidth="1"/>
    <col min="6658" max="6660" width="22.42578125" style="131" customWidth="1"/>
    <col min="6661" max="6662" width="17" style="131" customWidth="1"/>
    <col min="6663" max="6664" width="12" style="131" customWidth="1"/>
    <col min="6665" max="6665" width="9.7109375" style="131" customWidth="1"/>
    <col min="6666" max="6666" width="10.28515625" style="131" customWidth="1"/>
    <col min="6667" max="6667" width="20.85546875" style="131" customWidth="1"/>
    <col min="6668" max="6668" width="3.7109375" style="131" customWidth="1"/>
    <col min="6669" max="6669" width="11.42578125" style="131"/>
    <col min="6670" max="6670" width="12.7109375" style="131" bestFit="1" customWidth="1"/>
    <col min="6671" max="6912" width="11.42578125" style="131"/>
    <col min="6913" max="6913" width="4.42578125" style="131" customWidth="1"/>
    <col min="6914" max="6916" width="22.42578125" style="131" customWidth="1"/>
    <col min="6917" max="6918" width="17" style="131" customWidth="1"/>
    <col min="6919" max="6920" width="12" style="131" customWidth="1"/>
    <col min="6921" max="6921" width="9.7109375" style="131" customWidth="1"/>
    <col min="6922" max="6922" width="10.28515625" style="131" customWidth="1"/>
    <col min="6923" max="6923" width="20.85546875" style="131" customWidth="1"/>
    <col min="6924" max="6924" width="3.7109375" style="131" customWidth="1"/>
    <col min="6925" max="6925" width="11.42578125" style="131"/>
    <col min="6926" max="6926" width="12.7109375" style="131" bestFit="1" customWidth="1"/>
    <col min="6927" max="7168" width="11.42578125" style="131"/>
    <col min="7169" max="7169" width="4.42578125" style="131" customWidth="1"/>
    <col min="7170" max="7172" width="22.42578125" style="131" customWidth="1"/>
    <col min="7173" max="7174" width="17" style="131" customWidth="1"/>
    <col min="7175" max="7176" width="12" style="131" customWidth="1"/>
    <col min="7177" max="7177" width="9.7109375" style="131" customWidth="1"/>
    <col min="7178" max="7178" width="10.28515625" style="131" customWidth="1"/>
    <col min="7179" max="7179" width="20.85546875" style="131" customWidth="1"/>
    <col min="7180" max="7180" width="3.7109375" style="131" customWidth="1"/>
    <col min="7181" max="7181" width="11.42578125" style="131"/>
    <col min="7182" max="7182" width="12.7109375" style="131" bestFit="1" customWidth="1"/>
    <col min="7183" max="7424" width="11.42578125" style="131"/>
    <col min="7425" max="7425" width="4.42578125" style="131" customWidth="1"/>
    <col min="7426" max="7428" width="22.42578125" style="131" customWidth="1"/>
    <col min="7429" max="7430" width="17" style="131" customWidth="1"/>
    <col min="7431" max="7432" width="12" style="131" customWidth="1"/>
    <col min="7433" max="7433" width="9.7109375" style="131" customWidth="1"/>
    <col min="7434" max="7434" width="10.28515625" style="131" customWidth="1"/>
    <col min="7435" max="7435" width="20.85546875" style="131" customWidth="1"/>
    <col min="7436" max="7436" width="3.7109375" style="131" customWidth="1"/>
    <col min="7437" max="7437" width="11.42578125" style="131"/>
    <col min="7438" max="7438" width="12.7109375" style="131" bestFit="1" customWidth="1"/>
    <col min="7439" max="7680" width="11.42578125" style="131"/>
    <col min="7681" max="7681" width="4.42578125" style="131" customWidth="1"/>
    <col min="7682" max="7684" width="22.42578125" style="131" customWidth="1"/>
    <col min="7685" max="7686" width="17" style="131" customWidth="1"/>
    <col min="7687" max="7688" width="12" style="131" customWidth="1"/>
    <col min="7689" max="7689" width="9.7109375" style="131" customWidth="1"/>
    <col min="7690" max="7690" width="10.28515625" style="131" customWidth="1"/>
    <col min="7691" max="7691" width="20.85546875" style="131" customWidth="1"/>
    <col min="7692" max="7692" width="3.7109375" style="131" customWidth="1"/>
    <col min="7693" max="7693" width="11.42578125" style="131"/>
    <col min="7694" max="7694" width="12.7109375" style="131" bestFit="1" customWidth="1"/>
    <col min="7695" max="7936" width="11.42578125" style="131"/>
    <col min="7937" max="7937" width="4.42578125" style="131" customWidth="1"/>
    <col min="7938" max="7940" width="22.42578125" style="131" customWidth="1"/>
    <col min="7941" max="7942" width="17" style="131" customWidth="1"/>
    <col min="7943" max="7944" width="12" style="131" customWidth="1"/>
    <col min="7945" max="7945" width="9.7109375" style="131" customWidth="1"/>
    <col min="7946" max="7946" width="10.28515625" style="131" customWidth="1"/>
    <col min="7947" max="7947" width="20.85546875" style="131" customWidth="1"/>
    <col min="7948" max="7948" width="3.7109375" style="131" customWidth="1"/>
    <col min="7949" max="7949" width="11.42578125" style="131"/>
    <col min="7950" max="7950" width="12.7109375" style="131" bestFit="1" customWidth="1"/>
    <col min="7951" max="8192" width="11.42578125" style="131"/>
    <col min="8193" max="8193" width="4.42578125" style="131" customWidth="1"/>
    <col min="8194" max="8196" width="22.42578125" style="131" customWidth="1"/>
    <col min="8197" max="8198" width="17" style="131" customWidth="1"/>
    <col min="8199" max="8200" width="12" style="131" customWidth="1"/>
    <col min="8201" max="8201" width="9.7109375" style="131" customWidth="1"/>
    <col min="8202" max="8202" width="10.28515625" style="131" customWidth="1"/>
    <col min="8203" max="8203" width="20.85546875" style="131" customWidth="1"/>
    <col min="8204" max="8204" width="3.7109375" style="131" customWidth="1"/>
    <col min="8205" max="8205" width="11.42578125" style="131"/>
    <col min="8206" max="8206" width="12.7109375" style="131" bestFit="1" customWidth="1"/>
    <col min="8207" max="8448" width="11.42578125" style="131"/>
    <col min="8449" max="8449" width="4.42578125" style="131" customWidth="1"/>
    <col min="8450" max="8452" width="22.42578125" style="131" customWidth="1"/>
    <col min="8453" max="8454" width="17" style="131" customWidth="1"/>
    <col min="8455" max="8456" width="12" style="131" customWidth="1"/>
    <col min="8457" max="8457" width="9.7109375" style="131" customWidth="1"/>
    <col min="8458" max="8458" width="10.28515625" style="131" customWidth="1"/>
    <col min="8459" max="8459" width="20.85546875" style="131" customWidth="1"/>
    <col min="8460" max="8460" width="3.7109375" style="131" customWidth="1"/>
    <col min="8461" max="8461" width="11.42578125" style="131"/>
    <col min="8462" max="8462" width="12.7109375" style="131" bestFit="1" customWidth="1"/>
    <col min="8463" max="8704" width="11.42578125" style="131"/>
    <col min="8705" max="8705" width="4.42578125" style="131" customWidth="1"/>
    <col min="8706" max="8708" width="22.42578125" style="131" customWidth="1"/>
    <col min="8709" max="8710" width="17" style="131" customWidth="1"/>
    <col min="8711" max="8712" width="12" style="131" customWidth="1"/>
    <col min="8713" max="8713" width="9.7109375" style="131" customWidth="1"/>
    <col min="8714" max="8714" width="10.28515625" style="131" customWidth="1"/>
    <col min="8715" max="8715" width="20.85546875" style="131" customWidth="1"/>
    <col min="8716" max="8716" width="3.7109375" style="131" customWidth="1"/>
    <col min="8717" max="8717" width="11.42578125" style="131"/>
    <col min="8718" max="8718" width="12.7109375" style="131" bestFit="1" customWidth="1"/>
    <col min="8719" max="8960" width="11.42578125" style="131"/>
    <col min="8961" max="8961" width="4.42578125" style="131" customWidth="1"/>
    <col min="8962" max="8964" width="22.42578125" style="131" customWidth="1"/>
    <col min="8965" max="8966" width="17" style="131" customWidth="1"/>
    <col min="8967" max="8968" width="12" style="131" customWidth="1"/>
    <col min="8969" max="8969" width="9.7109375" style="131" customWidth="1"/>
    <col min="8970" max="8970" width="10.28515625" style="131" customWidth="1"/>
    <col min="8971" max="8971" width="20.85546875" style="131" customWidth="1"/>
    <col min="8972" max="8972" width="3.7109375" style="131" customWidth="1"/>
    <col min="8973" max="8973" width="11.42578125" style="131"/>
    <col min="8974" max="8974" width="12.7109375" style="131" bestFit="1" customWidth="1"/>
    <col min="8975" max="9216" width="11.42578125" style="131"/>
    <col min="9217" max="9217" width="4.42578125" style="131" customWidth="1"/>
    <col min="9218" max="9220" width="22.42578125" style="131" customWidth="1"/>
    <col min="9221" max="9222" width="17" style="131" customWidth="1"/>
    <col min="9223" max="9224" width="12" style="131" customWidth="1"/>
    <col min="9225" max="9225" width="9.7109375" style="131" customWidth="1"/>
    <col min="9226" max="9226" width="10.28515625" style="131" customWidth="1"/>
    <col min="9227" max="9227" width="20.85546875" style="131" customWidth="1"/>
    <col min="9228" max="9228" width="3.7109375" style="131" customWidth="1"/>
    <col min="9229" max="9229" width="11.42578125" style="131"/>
    <col min="9230" max="9230" width="12.7109375" style="131" bestFit="1" customWidth="1"/>
    <col min="9231" max="9472" width="11.42578125" style="131"/>
    <col min="9473" max="9473" width="4.42578125" style="131" customWidth="1"/>
    <col min="9474" max="9476" width="22.42578125" style="131" customWidth="1"/>
    <col min="9477" max="9478" width="17" style="131" customWidth="1"/>
    <col min="9479" max="9480" width="12" style="131" customWidth="1"/>
    <col min="9481" max="9481" width="9.7109375" style="131" customWidth="1"/>
    <col min="9482" max="9482" width="10.28515625" style="131" customWidth="1"/>
    <col min="9483" max="9483" width="20.85546875" style="131" customWidth="1"/>
    <col min="9484" max="9484" width="3.7109375" style="131" customWidth="1"/>
    <col min="9485" max="9485" width="11.42578125" style="131"/>
    <col min="9486" max="9486" width="12.7109375" style="131" bestFit="1" customWidth="1"/>
    <col min="9487" max="9728" width="11.42578125" style="131"/>
    <col min="9729" max="9729" width="4.42578125" style="131" customWidth="1"/>
    <col min="9730" max="9732" width="22.42578125" style="131" customWidth="1"/>
    <col min="9733" max="9734" width="17" style="131" customWidth="1"/>
    <col min="9735" max="9736" width="12" style="131" customWidth="1"/>
    <col min="9737" max="9737" width="9.7109375" style="131" customWidth="1"/>
    <col min="9738" max="9738" width="10.28515625" style="131" customWidth="1"/>
    <col min="9739" max="9739" width="20.85546875" style="131" customWidth="1"/>
    <col min="9740" max="9740" width="3.7109375" style="131" customWidth="1"/>
    <col min="9741" max="9741" width="11.42578125" style="131"/>
    <col min="9742" max="9742" width="12.7109375" style="131" bestFit="1" customWidth="1"/>
    <col min="9743" max="9984" width="11.42578125" style="131"/>
    <col min="9985" max="9985" width="4.42578125" style="131" customWidth="1"/>
    <col min="9986" max="9988" width="22.42578125" style="131" customWidth="1"/>
    <col min="9989" max="9990" width="17" style="131" customWidth="1"/>
    <col min="9991" max="9992" width="12" style="131" customWidth="1"/>
    <col min="9993" max="9993" width="9.7109375" style="131" customWidth="1"/>
    <col min="9994" max="9994" width="10.28515625" style="131" customWidth="1"/>
    <col min="9995" max="9995" width="20.85546875" style="131" customWidth="1"/>
    <col min="9996" max="9996" width="3.7109375" style="131" customWidth="1"/>
    <col min="9997" max="9997" width="11.42578125" style="131"/>
    <col min="9998" max="9998" width="12.7109375" style="131" bestFit="1" customWidth="1"/>
    <col min="9999" max="10240" width="11.42578125" style="131"/>
    <col min="10241" max="10241" width="4.42578125" style="131" customWidth="1"/>
    <col min="10242" max="10244" width="22.42578125" style="131" customWidth="1"/>
    <col min="10245" max="10246" width="17" style="131" customWidth="1"/>
    <col min="10247" max="10248" width="12" style="131" customWidth="1"/>
    <col min="10249" max="10249" width="9.7109375" style="131" customWidth="1"/>
    <col min="10250" max="10250" width="10.28515625" style="131" customWidth="1"/>
    <col min="10251" max="10251" width="20.85546875" style="131" customWidth="1"/>
    <col min="10252" max="10252" width="3.7109375" style="131" customWidth="1"/>
    <col min="10253" max="10253" width="11.42578125" style="131"/>
    <col min="10254" max="10254" width="12.7109375" style="131" bestFit="1" customWidth="1"/>
    <col min="10255" max="10496" width="11.42578125" style="131"/>
    <col min="10497" max="10497" width="4.42578125" style="131" customWidth="1"/>
    <col min="10498" max="10500" width="22.42578125" style="131" customWidth="1"/>
    <col min="10501" max="10502" width="17" style="131" customWidth="1"/>
    <col min="10503" max="10504" width="12" style="131" customWidth="1"/>
    <col min="10505" max="10505" width="9.7109375" style="131" customWidth="1"/>
    <col min="10506" max="10506" width="10.28515625" style="131" customWidth="1"/>
    <col min="10507" max="10507" width="20.85546875" style="131" customWidth="1"/>
    <col min="10508" max="10508" width="3.7109375" style="131" customWidth="1"/>
    <col min="10509" max="10509" width="11.42578125" style="131"/>
    <col min="10510" max="10510" width="12.7109375" style="131" bestFit="1" customWidth="1"/>
    <col min="10511" max="10752" width="11.42578125" style="131"/>
    <col min="10753" max="10753" width="4.42578125" style="131" customWidth="1"/>
    <col min="10754" max="10756" width="22.42578125" style="131" customWidth="1"/>
    <col min="10757" max="10758" width="17" style="131" customWidth="1"/>
    <col min="10759" max="10760" width="12" style="131" customWidth="1"/>
    <col min="10761" max="10761" width="9.7109375" style="131" customWidth="1"/>
    <col min="10762" max="10762" width="10.28515625" style="131" customWidth="1"/>
    <col min="10763" max="10763" width="20.85546875" style="131" customWidth="1"/>
    <col min="10764" max="10764" width="3.7109375" style="131" customWidth="1"/>
    <col min="10765" max="10765" width="11.42578125" style="131"/>
    <col min="10766" max="10766" width="12.7109375" style="131" bestFit="1" customWidth="1"/>
    <col min="10767" max="11008" width="11.42578125" style="131"/>
    <col min="11009" max="11009" width="4.42578125" style="131" customWidth="1"/>
    <col min="11010" max="11012" width="22.42578125" style="131" customWidth="1"/>
    <col min="11013" max="11014" width="17" style="131" customWidth="1"/>
    <col min="11015" max="11016" width="12" style="131" customWidth="1"/>
    <col min="11017" max="11017" width="9.7109375" style="131" customWidth="1"/>
    <col min="11018" max="11018" width="10.28515625" style="131" customWidth="1"/>
    <col min="11019" max="11019" width="20.85546875" style="131" customWidth="1"/>
    <col min="11020" max="11020" width="3.7109375" style="131" customWidth="1"/>
    <col min="11021" max="11021" width="11.42578125" style="131"/>
    <col min="11022" max="11022" width="12.7109375" style="131" bestFit="1" customWidth="1"/>
    <col min="11023" max="11264" width="11.42578125" style="131"/>
    <col min="11265" max="11265" width="4.42578125" style="131" customWidth="1"/>
    <col min="11266" max="11268" width="22.42578125" style="131" customWidth="1"/>
    <col min="11269" max="11270" width="17" style="131" customWidth="1"/>
    <col min="11271" max="11272" width="12" style="131" customWidth="1"/>
    <col min="11273" max="11273" width="9.7109375" style="131" customWidth="1"/>
    <col min="11274" max="11274" width="10.28515625" style="131" customWidth="1"/>
    <col min="11275" max="11275" width="20.85546875" style="131" customWidth="1"/>
    <col min="11276" max="11276" width="3.7109375" style="131" customWidth="1"/>
    <col min="11277" max="11277" width="11.42578125" style="131"/>
    <col min="11278" max="11278" width="12.7109375" style="131" bestFit="1" customWidth="1"/>
    <col min="11279" max="11520" width="11.42578125" style="131"/>
    <col min="11521" max="11521" width="4.42578125" style="131" customWidth="1"/>
    <col min="11522" max="11524" width="22.42578125" style="131" customWidth="1"/>
    <col min="11525" max="11526" width="17" style="131" customWidth="1"/>
    <col min="11527" max="11528" width="12" style="131" customWidth="1"/>
    <col min="11529" max="11529" width="9.7109375" style="131" customWidth="1"/>
    <col min="11530" max="11530" width="10.28515625" style="131" customWidth="1"/>
    <col min="11531" max="11531" width="20.85546875" style="131" customWidth="1"/>
    <col min="11532" max="11532" width="3.7109375" style="131" customWidth="1"/>
    <col min="11533" max="11533" width="11.42578125" style="131"/>
    <col min="11534" max="11534" width="12.7109375" style="131" bestFit="1" customWidth="1"/>
    <col min="11535" max="11776" width="11.42578125" style="131"/>
    <col min="11777" max="11777" width="4.42578125" style="131" customWidth="1"/>
    <col min="11778" max="11780" width="22.42578125" style="131" customWidth="1"/>
    <col min="11781" max="11782" width="17" style="131" customWidth="1"/>
    <col min="11783" max="11784" width="12" style="131" customWidth="1"/>
    <col min="11785" max="11785" width="9.7109375" style="131" customWidth="1"/>
    <col min="11786" max="11786" width="10.28515625" style="131" customWidth="1"/>
    <col min="11787" max="11787" width="20.85546875" style="131" customWidth="1"/>
    <col min="11788" max="11788" width="3.7109375" style="131" customWidth="1"/>
    <col min="11789" max="11789" width="11.42578125" style="131"/>
    <col min="11790" max="11790" width="12.7109375" style="131" bestFit="1" customWidth="1"/>
    <col min="11791" max="12032" width="11.42578125" style="131"/>
    <col min="12033" max="12033" width="4.42578125" style="131" customWidth="1"/>
    <col min="12034" max="12036" width="22.42578125" style="131" customWidth="1"/>
    <col min="12037" max="12038" width="17" style="131" customWidth="1"/>
    <col min="12039" max="12040" width="12" style="131" customWidth="1"/>
    <col min="12041" max="12041" width="9.7109375" style="131" customWidth="1"/>
    <col min="12042" max="12042" width="10.28515625" style="131" customWidth="1"/>
    <col min="12043" max="12043" width="20.85546875" style="131" customWidth="1"/>
    <col min="12044" max="12044" width="3.7109375" style="131" customWidth="1"/>
    <col min="12045" max="12045" width="11.42578125" style="131"/>
    <col min="12046" max="12046" width="12.7109375" style="131" bestFit="1" customWidth="1"/>
    <col min="12047" max="12288" width="11.42578125" style="131"/>
    <col min="12289" max="12289" width="4.42578125" style="131" customWidth="1"/>
    <col min="12290" max="12292" width="22.42578125" style="131" customWidth="1"/>
    <col min="12293" max="12294" width="17" style="131" customWidth="1"/>
    <col min="12295" max="12296" width="12" style="131" customWidth="1"/>
    <col min="12297" max="12297" width="9.7109375" style="131" customWidth="1"/>
    <col min="12298" max="12298" width="10.28515625" style="131" customWidth="1"/>
    <col min="12299" max="12299" width="20.85546875" style="131" customWidth="1"/>
    <col min="12300" max="12300" width="3.7109375" style="131" customWidth="1"/>
    <col min="12301" max="12301" width="11.42578125" style="131"/>
    <col min="12302" max="12302" width="12.7109375" style="131" bestFit="1" customWidth="1"/>
    <col min="12303" max="12544" width="11.42578125" style="131"/>
    <col min="12545" max="12545" width="4.42578125" style="131" customWidth="1"/>
    <col min="12546" max="12548" width="22.42578125" style="131" customWidth="1"/>
    <col min="12549" max="12550" width="17" style="131" customWidth="1"/>
    <col min="12551" max="12552" width="12" style="131" customWidth="1"/>
    <col min="12553" max="12553" width="9.7109375" style="131" customWidth="1"/>
    <col min="12554" max="12554" width="10.28515625" style="131" customWidth="1"/>
    <col min="12555" max="12555" width="20.85546875" style="131" customWidth="1"/>
    <col min="12556" max="12556" width="3.7109375" style="131" customWidth="1"/>
    <col min="12557" max="12557" width="11.42578125" style="131"/>
    <col min="12558" max="12558" width="12.7109375" style="131" bestFit="1" customWidth="1"/>
    <col min="12559" max="12800" width="11.42578125" style="131"/>
    <col min="12801" max="12801" width="4.42578125" style="131" customWidth="1"/>
    <col min="12802" max="12804" width="22.42578125" style="131" customWidth="1"/>
    <col min="12805" max="12806" width="17" style="131" customWidth="1"/>
    <col min="12807" max="12808" width="12" style="131" customWidth="1"/>
    <col min="12809" max="12809" width="9.7109375" style="131" customWidth="1"/>
    <col min="12810" max="12810" width="10.28515625" style="131" customWidth="1"/>
    <col min="12811" max="12811" width="20.85546875" style="131" customWidth="1"/>
    <col min="12812" max="12812" width="3.7109375" style="131" customWidth="1"/>
    <col min="12813" max="12813" width="11.42578125" style="131"/>
    <col min="12814" max="12814" width="12.7109375" style="131" bestFit="1" customWidth="1"/>
    <col min="12815" max="13056" width="11.42578125" style="131"/>
    <col min="13057" max="13057" width="4.42578125" style="131" customWidth="1"/>
    <col min="13058" max="13060" width="22.42578125" style="131" customWidth="1"/>
    <col min="13061" max="13062" width="17" style="131" customWidth="1"/>
    <col min="13063" max="13064" width="12" style="131" customWidth="1"/>
    <col min="13065" max="13065" width="9.7109375" style="131" customWidth="1"/>
    <col min="13066" max="13066" width="10.28515625" style="131" customWidth="1"/>
    <col min="13067" max="13067" width="20.85546875" style="131" customWidth="1"/>
    <col min="13068" max="13068" width="3.7109375" style="131" customWidth="1"/>
    <col min="13069" max="13069" width="11.42578125" style="131"/>
    <col min="13070" max="13070" width="12.7109375" style="131" bestFit="1" customWidth="1"/>
    <col min="13071" max="13312" width="11.42578125" style="131"/>
    <col min="13313" max="13313" width="4.42578125" style="131" customWidth="1"/>
    <col min="13314" max="13316" width="22.42578125" style="131" customWidth="1"/>
    <col min="13317" max="13318" width="17" style="131" customWidth="1"/>
    <col min="13319" max="13320" width="12" style="131" customWidth="1"/>
    <col min="13321" max="13321" width="9.7109375" style="131" customWidth="1"/>
    <col min="13322" max="13322" width="10.28515625" style="131" customWidth="1"/>
    <col min="13323" max="13323" width="20.85546875" style="131" customWidth="1"/>
    <col min="13324" max="13324" width="3.7109375" style="131" customWidth="1"/>
    <col min="13325" max="13325" width="11.42578125" style="131"/>
    <col min="13326" max="13326" width="12.7109375" style="131" bestFit="1" customWidth="1"/>
    <col min="13327" max="13568" width="11.42578125" style="131"/>
    <col min="13569" max="13569" width="4.42578125" style="131" customWidth="1"/>
    <col min="13570" max="13572" width="22.42578125" style="131" customWidth="1"/>
    <col min="13573" max="13574" width="17" style="131" customWidth="1"/>
    <col min="13575" max="13576" width="12" style="131" customWidth="1"/>
    <col min="13577" max="13577" width="9.7109375" style="131" customWidth="1"/>
    <col min="13578" max="13578" width="10.28515625" style="131" customWidth="1"/>
    <col min="13579" max="13579" width="20.85546875" style="131" customWidth="1"/>
    <col min="13580" max="13580" width="3.7109375" style="131" customWidth="1"/>
    <col min="13581" max="13581" width="11.42578125" style="131"/>
    <col min="13582" max="13582" width="12.7109375" style="131" bestFit="1" customWidth="1"/>
    <col min="13583" max="13824" width="11.42578125" style="131"/>
    <col min="13825" max="13825" width="4.42578125" style="131" customWidth="1"/>
    <col min="13826" max="13828" width="22.42578125" style="131" customWidth="1"/>
    <col min="13829" max="13830" width="17" style="131" customWidth="1"/>
    <col min="13831" max="13832" width="12" style="131" customWidth="1"/>
    <col min="13833" max="13833" width="9.7109375" style="131" customWidth="1"/>
    <col min="13834" max="13834" width="10.28515625" style="131" customWidth="1"/>
    <col min="13835" max="13835" width="20.85546875" style="131" customWidth="1"/>
    <col min="13836" max="13836" width="3.7109375" style="131" customWidth="1"/>
    <col min="13837" max="13837" width="11.42578125" style="131"/>
    <col min="13838" max="13838" width="12.7109375" style="131" bestFit="1" customWidth="1"/>
    <col min="13839" max="14080" width="11.42578125" style="131"/>
    <col min="14081" max="14081" width="4.42578125" style="131" customWidth="1"/>
    <col min="14082" max="14084" width="22.42578125" style="131" customWidth="1"/>
    <col min="14085" max="14086" width="17" style="131" customWidth="1"/>
    <col min="14087" max="14088" width="12" style="131" customWidth="1"/>
    <col min="14089" max="14089" width="9.7109375" style="131" customWidth="1"/>
    <col min="14090" max="14090" width="10.28515625" style="131" customWidth="1"/>
    <col min="14091" max="14091" width="20.85546875" style="131" customWidth="1"/>
    <col min="14092" max="14092" width="3.7109375" style="131" customWidth="1"/>
    <col min="14093" max="14093" width="11.42578125" style="131"/>
    <col min="14094" max="14094" width="12.7109375" style="131" bestFit="1" customWidth="1"/>
    <col min="14095" max="14336" width="11.42578125" style="131"/>
    <col min="14337" max="14337" width="4.42578125" style="131" customWidth="1"/>
    <col min="14338" max="14340" width="22.42578125" style="131" customWidth="1"/>
    <col min="14341" max="14342" width="17" style="131" customWidth="1"/>
    <col min="14343" max="14344" width="12" style="131" customWidth="1"/>
    <col min="14345" max="14345" width="9.7109375" style="131" customWidth="1"/>
    <col min="14346" max="14346" width="10.28515625" style="131" customWidth="1"/>
    <col min="14347" max="14347" width="20.85546875" style="131" customWidth="1"/>
    <col min="14348" max="14348" width="3.7109375" style="131" customWidth="1"/>
    <col min="14349" max="14349" width="11.42578125" style="131"/>
    <col min="14350" max="14350" width="12.7109375" style="131" bestFit="1" customWidth="1"/>
    <col min="14351" max="14592" width="11.42578125" style="131"/>
    <col min="14593" max="14593" width="4.42578125" style="131" customWidth="1"/>
    <col min="14594" max="14596" width="22.42578125" style="131" customWidth="1"/>
    <col min="14597" max="14598" width="17" style="131" customWidth="1"/>
    <col min="14599" max="14600" width="12" style="131" customWidth="1"/>
    <col min="14601" max="14601" width="9.7109375" style="131" customWidth="1"/>
    <col min="14602" max="14602" width="10.28515625" style="131" customWidth="1"/>
    <col min="14603" max="14603" width="20.85546875" style="131" customWidth="1"/>
    <col min="14604" max="14604" width="3.7109375" style="131" customWidth="1"/>
    <col min="14605" max="14605" width="11.42578125" style="131"/>
    <col min="14606" max="14606" width="12.7109375" style="131" bestFit="1" customWidth="1"/>
    <col min="14607" max="14848" width="11.42578125" style="131"/>
    <col min="14849" max="14849" width="4.42578125" style="131" customWidth="1"/>
    <col min="14850" max="14852" width="22.42578125" style="131" customWidth="1"/>
    <col min="14853" max="14854" width="17" style="131" customWidth="1"/>
    <col min="14855" max="14856" width="12" style="131" customWidth="1"/>
    <col min="14857" max="14857" width="9.7109375" style="131" customWidth="1"/>
    <col min="14858" max="14858" width="10.28515625" style="131" customWidth="1"/>
    <col min="14859" max="14859" width="20.85546875" style="131" customWidth="1"/>
    <col min="14860" max="14860" width="3.7109375" style="131" customWidth="1"/>
    <col min="14861" max="14861" width="11.42578125" style="131"/>
    <col min="14862" max="14862" width="12.7109375" style="131" bestFit="1" customWidth="1"/>
    <col min="14863" max="15104" width="11.42578125" style="131"/>
    <col min="15105" max="15105" width="4.42578125" style="131" customWidth="1"/>
    <col min="15106" max="15108" width="22.42578125" style="131" customWidth="1"/>
    <col min="15109" max="15110" width="17" style="131" customWidth="1"/>
    <col min="15111" max="15112" width="12" style="131" customWidth="1"/>
    <col min="15113" max="15113" width="9.7109375" style="131" customWidth="1"/>
    <col min="15114" max="15114" width="10.28515625" style="131" customWidth="1"/>
    <col min="15115" max="15115" width="20.85546875" style="131" customWidth="1"/>
    <col min="15116" max="15116" width="3.7109375" style="131" customWidth="1"/>
    <col min="15117" max="15117" width="11.42578125" style="131"/>
    <col min="15118" max="15118" width="12.7109375" style="131" bestFit="1" customWidth="1"/>
    <col min="15119" max="15360" width="11.42578125" style="131"/>
    <col min="15361" max="15361" width="4.42578125" style="131" customWidth="1"/>
    <col min="15362" max="15364" width="22.42578125" style="131" customWidth="1"/>
    <col min="15365" max="15366" width="17" style="131" customWidth="1"/>
    <col min="15367" max="15368" width="12" style="131" customWidth="1"/>
    <col min="15369" max="15369" width="9.7109375" style="131" customWidth="1"/>
    <col min="15370" max="15370" width="10.28515625" style="131" customWidth="1"/>
    <col min="15371" max="15371" width="20.85546875" style="131" customWidth="1"/>
    <col min="15372" max="15372" width="3.7109375" style="131" customWidth="1"/>
    <col min="15373" max="15373" width="11.42578125" style="131"/>
    <col min="15374" max="15374" width="12.7109375" style="131" bestFit="1" customWidth="1"/>
    <col min="15375" max="15616" width="11.42578125" style="131"/>
    <col min="15617" max="15617" width="4.42578125" style="131" customWidth="1"/>
    <col min="15618" max="15620" width="22.42578125" style="131" customWidth="1"/>
    <col min="15621" max="15622" width="17" style="131" customWidth="1"/>
    <col min="15623" max="15624" width="12" style="131" customWidth="1"/>
    <col min="15625" max="15625" width="9.7109375" style="131" customWidth="1"/>
    <col min="15626" max="15626" width="10.28515625" style="131" customWidth="1"/>
    <col min="15627" max="15627" width="20.85546875" style="131" customWidth="1"/>
    <col min="15628" max="15628" width="3.7109375" style="131" customWidth="1"/>
    <col min="15629" max="15629" width="11.42578125" style="131"/>
    <col min="15630" max="15630" width="12.7109375" style="131" bestFit="1" customWidth="1"/>
    <col min="15631" max="15872" width="11.42578125" style="131"/>
    <col min="15873" max="15873" width="4.42578125" style="131" customWidth="1"/>
    <col min="15874" max="15876" width="22.42578125" style="131" customWidth="1"/>
    <col min="15877" max="15878" width="17" style="131" customWidth="1"/>
    <col min="15879" max="15880" width="12" style="131" customWidth="1"/>
    <col min="15881" max="15881" width="9.7109375" style="131" customWidth="1"/>
    <col min="15882" max="15882" width="10.28515625" style="131" customWidth="1"/>
    <col min="15883" max="15883" width="20.85546875" style="131" customWidth="1"/>
    <col min="15884" max="15884" width="3.7109375" style="131" customWidth="1"/>
    <col min="15885" max="15885" width="11.42578125" style="131"/>
    <col min="15886" max="15886" width="12.7109375" style="131" bestFit="1" customWidth="1"/>
    <col min="15887" max="16128" width="11.42578125" style="131"/>
    <col min="16129" max="16129" width="4.42578125" style="131" customWidth="1"/>
    <col min="16130" max="16132" width="22.42578125" style="131" customWidth="1"/>
    <col min="16133" max="16134" width="17" style="131" customWidth="1"/>
    <col min="16135" max="16136" width="12" style="131" customWidth="1"/>
    <col min="16137" max="16137" width="9.7109375" style="131" customWidth="1"/>
    <col min="16138" max="16138" width="10.28515625" style="131" customWidth="1"/>
    <col min="16139" max="16139" width="20.85546875" style="131" customWidth="1"/>
    <col min="16140" max="16140" width="3.7109375" style="131" customWidth="1"/>
    <col min="16141" max="16141" width="11.42578125" style="131"/>
    <col min="16142" max="16142" width="12.7109375" style="131" bestFit="1" customWidth="1"/>
    <col min="16143" max="16384" width="11.42578125" style="131"/>
  </cols>
  <sheetData>
    <row r="1" spans="1:12" ht="6.75" customHeight="1" thickBot="1"/>
    <row r="2" spans="1:12" ht="16.5" customHeight="1" thickBot="1">
      <c r="A2" s="1001" t="s">
        <v>421</v>
      </c>
      <c r="B2" s="1002"/>
      <c r="C2" s="992" t="s">
        <v>782</v>
      </c>
      <c r="D2" s="992"/>
      <c r="E2" s="992"/>
      <c r="F2" s="992"/>
      <c r="G2" s="992"/>
      <c r="H2" s="992"/>
      <c r="I2" s="992"/>
      <c r="J2" s="992"/>
      <c r="K2" s="993"/>
      <c r="L2" s="132" t="s">
        <v>445</v>
      </c>
    </row>
    <row r="3" spans="1:12" ht="20.25" customHeight="1">
      <c r="A3" s="1003"/>
      <c r="B3" s="1004"/>
      <c r="C3" s="1007" t="s">
        <v>786</v>
      </c>
      <c r="D3" s="994"/>
      <c r="E3" s="994"/>
      <c r="F3" s="994"/>
      <c r="G3" s="994"/>
      <c r="H3" s="994"/>
      <c r="I3" s="994"/>
      <c r="J3" s="994"/>
      <c r="K3" s="994"/>
    </row>
    <row r="4" spans="1:12" ht="20.25" customHeight="1">
      <c r="A4" s="1003"/>
      <c r="B4" s="1004"/>
      <c r="C4" s="995" t="s">
        <v>1718</v>
      </c>
      <c r="D4" s="995"/>
      <c r="E4" s="995"/>
      <c r="F4" s="995"/>
      <c r="G4" s="995"/>
      <c r="H4" s="995"/>
      <c r="I4" s="995"/>
      <c r="J4" s="995"/>
      <c r="K4" s="995"/>
    </row>
    <row r="5" spans="1:12" ht="12" customHeight="1">
      <c r="A5" s="1005"/>
      <c r="B5" s="1006"/>
      <c r="C5" s="996"/>
      <c r="D5" s="996"/>
      <c r="E5" s="996"/>
      <c r="F5" s="996"/>
      <c r="G5" s="996"/>
      <c r="H5" s="996"/>
      <c r="I5" s="996"/>
      <c r="J5" s="996"/>
      <c r="K5" s="996"/>
    </row>
    <row r="6" spans="1:12" ht="8.25" customHeight="1" thickBot="1">
      <c r="B6" s="131" t="s">
        <v>251</v>
      </c>
      <c r="C6" s="131" t="s">
        <v>251</v>
      </c>
    </row>
    <row r="7" spans="1:12" s="134" customFormat="1" ht="30" customHeight="1">
      <c r="A7" s="997" t="s">
        <v>423</v>
      </c>
      <c r="B7" s="979" t="s">
        <v>424</v>
      </c>
      <c r="C7" s="979" t="s">
        <v>425</v>
      </c>
      <c r="D7" s="975" t="s">
        <v>426</v>
      </c>
      <c r="E7" s="978" t="s">
        <v>783</v>
      </c>
      <c r="F7" s="979"/>
      <c r="G7" s="974" t="s">
        <v>431</v>
      </c>
      <c r="H7" s="974"/>
      <c r="I7" s="975" t="s">
        <v>432</v>
      </c>
      <c r="J7" s="975"/>
      <c r="K7" s="1008" t="s">
        <v>784</v>
      </c>
      <c r="L7" s="133"/>
    </row>
    <row r="8" spans="1:12" s="134" customFormat="1" ht="33.75" customHeight="1" thickBot="1">
      <c r="A8" s="998"/>
      <c r="B8" s="999"/>
      <c r="C8" s="999"/>
      <c r="D8" s="1000"/>
      <c r="E8" s="476" t="s">
        <v>434</v>
      </c>
      <c r="F8" s="476" t="s">
        <v>435</v>
      </c>
      <c r="G8" s="477" t="s">
        <v>785</v>
      </c>
      <c r="H8" s="477" t="s">
        <v>437</v>
      </c>
      <c r="I8" s="478" t="s">
        <v>438</v>
      </c>
      <c r="J8" s="478" t="s">
        <v>439</v>
      </c>
      <c r="K8" s="1009"/>
      <c r="L8" s="132"/>
    </row>
    <row r="9" spans="1:12" ht="9.75" customHeight="1" thickBot="1">
      <c r="K9" s="553"/>
    </row>
    <row r="10" spans="1:12" ht="33" customHeight="1">
      <c r="A10" s="135"/>
      <c r="B10" s="136"/>
      <c r="C10" s="136"/>
      <c r="D10" s="479"/>
      <c r="E10" s="479"/>
      <c r="F10" s="479"/>
      <c r="G10" s="480"/>
      <c r="H10" s="480"/>
      <c r="I10" s="481"/>
      <c r="J10" s="481"/>
      <c r="K10" s="554"/>
    </row>
    <row r="11" spans="1:12" ht="52.5" customHeight="1">
      <c r="A11" s="137"/>
      <c r="B11" s="482"/>
      <c r="C11" s="482"/>
      <c r="D11" s="138" t="s">
        <v>1795</v>
      </c>
      <c r="E11" s="483"/>
      <c r="F11" s="483"/>
      <c r="G11" s="484"/>
      <c r="H11" s="484"/>
      <c r="I11" s="139"/>
      <c r="J11" s="139"/>
      <c r="K11" s="555"/>
    </row>
    <row r="12" spans="1:12" ht="33" customHeight="1">
      <c r="A12" s="137"/>
      <c r="B12" s="140"/>
      <c r="C12" s="140"/>
      <c r="D12" s="138"/>
      <c r="E12" s="138"/>
      <c r="F12" s="138"/>
      <c r="G12" s="141"/>
      <c r="H12" s="141"/>
      <c r="I12" s="139"/>
      <c r="J12" s="139"/>
      <c r="K12" s="555"/>
    </row>
    <row r="13" spans="1:12" ht="33" customHeight="1">
      <c r="A13" s="137"/>
      <c r="B13" s="140"/>
      <c r="C13" s="140"/>
      <c r="D13" s="138"/>
      <c r="E13" s="138"/>
      <c r="F13" s="138"/>
      <c r="G13" s="141"/>
      <c r="H13" s="141"/>
      <c r="I13" s="139"/>
      <c r="J13" s="139"/>
      <c r="K13" s="555"/>
    </row>
    <row r="14" spans="1:12" ht="33" customHeight="1">
      <c r="A14" s="137"/>
      <c r="B14" s="140"/>
      <c r="C14" s="140"/>
      <c r="D14" s="138"/>
      <c r="E14" s="138"/>
      <c r="F14" s="138"/>
      <c r="G14" s="141"/>
      <c r="H14" s="141"/>
      <c r="I14" s="139"/>
      <c r="J14" s="139"/>
      <c r="K14" s="555"/>
    </row>
    <row r="15" spans="1:12" ht="33" customHeight="1">
      <c r="A15" s="137"/>
      <c r="B15" s="140"/>
      <c r="C15" s="140"/>
      <c r="D15" s="138"/>
      <c r="E15" s="138"/>
      <c r="F15" s="138"/>
      <c r="G15" s="141"/>
      <c r="H15" s="141"/>
      <c r="I15" s="139"/>
      <c r="J15" s="139"/>
      <c r="K15" s="555"/>
    </row>
    <row r="16" spans="1:12" ht="33" customHeight="1">
      <c r="A16" s="137"/>
      <c r="B16" s="140"/>
      <c r="C16" s="140"/>
      <c r="D16" s="138"/>
      <c r="E16" s="138"/>
      <c r="F16" s="138"/>
      <c r="G16" s="141"/>
      <c r="H16" s="141"/>
      <c r="I16" s="139"/>
      <c r="J16" s="139"/>
      <c r="K16" s="555"/>
    </row>
    <row r="17" spans="1:12" ht="33" customHeight="1">
      <c r="A17" s="137"/>
      <c r="B17" s="140"/>
      <c r="C17" s="140"/>
      <c r="D17" s="138"/>
      <c r="E17" s="138"/>
      <c r="F17" s="138"/>
      <c r="G17" s="141"/>
      <c r="H17" s="141"/>
      <c r="I17" s="139"/>
      <c r="J17" s="139"/>
      <c r="K17" s="555"/>
    </row>
    <row r="18" spans="1:12" ht="33" customHeight="1">
      <c r="A18" s="137"/>
      <c r="B18" s="140"/>
      <c r="C18" s="140"/>
      <c r="D18" s="138"/>
      <c r="E18" s="138"/>
      <c r="F18" s="138"/>
      <c r="G18" s="141"/>
      <c r="H18" s="141"/>
      <c r="I18" s="139"/>
      <c r="J18" s="139"/>
      <c r="K18" s="555"/>
    </row>
    <row r="19" spans="1:12" ht="33" customHeight="1">
      <c r="A19" s="137"/>
      <c r="B19" s="140"/>
      <c r="C19" s="140"/>
      <c r="D19" s="138"/>
      <c r="E19" s="138"/>
      <c r="F19" s="138"/>
      <c r="G19" s="141"/>
      <c r="H19" s="141"/>
      <c r="I19" s="139"/>
      <c r="J19" s="139"/>
      <c r="K19" s="555"/>
    </row>
    <row r="20" spans="1:12" ht="33" customHeight="1">
      <c r="A20" s="137"/>
      <c r="B20" s="140"/>
      <c r="C20" s="140"/>
      <c r="D20" s="138"/>
      <c r="E20" s="138"/>
      <c r="F20" s="138"/>
      <c r="G20" s="141"/>
      <c r="H20" s="141"/>
      <c r="I20" s="139"/>
      <c r="J20" s="139"/>
      <c r="K20" s="555"/>
    </row>
    <row r="21" spans="1:12" ht="33" customHeight="1">
      <c r="A21" s="137"/>
      <c r="B21" s="140"/>
      <c r="C21" s="140"/>
      <c r="D21" s="138"/>
      <c r="E21" s="138"/>
      <c r="F21" s="138"/>
      <c r="G21" s="141"/>
      <c r="H21" s="141"/>
      <c r="I21" s="139"/>
      <c r="J21" s="139"/>
      <c r="K21" s="555"/>
    </row>
    <row r="22" spans="1:12" ht="33" customHeight="1">
      <c r="A22" s="137"/>
      <c r="B22" s="140"/>
      <c r="C22" s="140"/>
      <c r="D22" s="138"/>
      <c r="E22" s="138"/>
      <c r="F22" s="138"/>
      <c r="G22" s="141"/>
      <c r="H22" s="141"/>
      <c r="I22" s="139"/>
      <c r="J22" s="139"/>
      <c r="K22" s="555"/>
    </row>
    <row r="23" spans="1:12" ht="33" customHeight="1">
      <c r="A23" s="137"/>
      <c r="B23" s="140"/>
      <c r="C23" s="140"/>
      <c r="D23" s="138"/>
      <c r="E23" s="138"/>
      <c r="F23" s="138"/>
      <c r="G23" s="141"/>
      <c r="H23" s="141"/>
      <c r="I23" s="139"/>
      <c r="J23" s="139"/>
      <c r="K23" s="555"/>
    </row>
    <row r="24" spans="1:12" ht="33" customHeight="1">
      <c r="A24" s="137"/>
      <c r="B24" s="140"/>
      <c r="C24" s="140"/>
      <c r="D24" s="138"/>
      <c r="E24" s="138"/>
      <c r="F24" s="138"/>
      <c r="G24" s="141"/>
      <c r="H24" s="141"/>
      <c r="I24" s="139"/>
      <c r="J24" s="139"/>
      <c r="K24" s="555"/>
    </row>
    <row r="25" spans="1:12" ht="33" customHeight="1">
      <c r="A25" s="137"/>
      <c r="B25" s="140"/>
      <c r="C25" s="140"/>
      <c r="D25" s="138"/>
      <c r="E25" s="138"/>
      <c r="F25" s="138"/>
      <c r="G25" s="141"/>
      <c r="H25" s="141"/>
      <c r="I25" s="139"/>
      <c r="J25" s="139"/>
      <c r="K25" s="555"/>
    </row>
    <row r="26" spans="1:12" ht="33" customHeight="1">
      <c r="A26" s="137"/>
      <c r="B26" s="140"/>
      <c r="C26" s="140"/>
      <c r="D26" s="138"/>
      <c r="E26" s="138"/>
      <c r="F26" s="138"/>
      <c r="G26" s="141"/>
      <c r="H26" s="141"/>
      <c r="I26" s="139"/>
      <c r="J26" s="139"/>
      <c r="K26" s="555"/>
    </row>
    <row r="27" spans="1:12" ht="33" customHeight="1">
      <c r="A27" s="137"/>
      <c r="B27" s="140"/>
      <c r="C27" s="140"/>
      <c r="D27" s="138"/>
      <c r="E27" s="138"/>
      <c r="F27" s="138"/>
      <c r="G27" s="141"/>
      <c r="H27" s="141"/>
      <c r="I27" s="139"/>
      <c r="J27" s="139"/>
      <c r="K27" s="555"/>
    </row>
    <row r="28" spans="1:12" ht="33" customHeight="1" thickBot="1">
      <c r="A28" s="142"/>
      <c r="B28" s="143" t="s">
        <v>251</v>
      </c>
      <c r="C28" s="143" t="s">
        <v>251</v>
      </c>
      <c r="D28" s="144"/>
      <c r="E28" s="144"/>
      <c r="F28" s="144"/>
      <c r="G28" s="145"/>
      <c r="H28" s="145"/>
      <c r="I28" s="146"/>
      <c r="J28" s="146"/>
      <c r="K28" s="556"/>
    </row>
    <row r="29" spans="1:12" ht="16.5" customHeight="1" thickBot="1">
      <c r="B29" s="147" t="s">
        <v>251</v>
      </c>
      <c r="C29" s="147" t="s">
        <v>251</v>
      </c>
      <c r="D29" s="147"/>
      <c r="E29" s="147"/>
      <c r="F29" s="147"/>
      <c r="G29" s="148">
        <f>SUM(G10:G28)</f>
        <v>0</v>
      </c>
      <c r="H29" s="149">
        <f>SUM(H10:H28)</f>
        <v>0</v>
      </c>
      <c r="I29" s="150"/>
      <c r="J29" s="150"/>
      <c r="K29" s="475"/>
    </row>
    <row r="31" spans="1:12" s="134" customFormat="1" ht="17.25" customHeight="1">
      <c r="B31" s="983" t="s">
        <v>440</v>
      </c>
      <c r="C31" s="983"/>
      <c r="D31" s="151"/>
      <c r="E31" s="151"/>
      <c r="H31" s="983" t="s">
        <v>441</v>
      </c>
      <c r="I31" s="983"/>
      <c r="J31" s="983"/>
      <c r="K31" s="152"/>
      <c r="L31" s="132"/>
    </row>
    <row r="32" spans="1:12" s="134" customFormat="1" ht="17.25" customHeight="1">
      <c r="D32" s="151"/>
      <c r="E32" s="151"/>
      <c r="F32" s="151"/>
      <c r="K32" s="152"/>
      <c r="L32" s="132"/>
    </row>
    <row r="33" spans="2:12" s="134" customFormat="1" ht="15.75" customHeight="1">
      <c r="B33" s="984" t="s">
        <v>910</v>
      </c>
      <c r="C33" s="984"/>
      <c r="D33" s="153"/>
      <c r="E33" s="153"/>
      <c r="F33" s="153"/>
      <c r="G33" s="153"/>
      <c r="H33" s="985" t="s">
        <v>1415</v>
      </c>
      <c r="I33" s="985"/>
      <c r="J33" s="985"/>
      <c r="L33" s="132"/>
    </row>
    <row r="34" spans="2:12" s="134" customFormat="1" ht="15.75" customHeight="1">
      <c r="B34" s="982" t="s">
        <v>442</v>
      </c>
      <c r="C34" s="982"/>
      <c r="D34" s="153"/>
      <c r="E34" s="153"/>
      <c r="H34" s="982" t="s">
        <v>442</v>
      </c>
      <c r="I34" s="982"/>
      <c r="J34" s="982"/>
      <c r="L34" s="132"/>
    </row>
    <row r="35" spans="2:12" ht="3" customHeight="1">
      <c r="G35" s="154"/>
      <c r="H35" s="154"/>
    </row>
  </sheetData>
  <mergeCells count="19">
    <mergeCell ref="K7:K8"/>
    <mergeCell ref="C7:C8"/>
    <mergeCell ref="D7:D8"/>
    <mergeCell ref="E7:F7"/>
    <mergeCell ref="B34:C34"/>
    <mergeCell ref="H34:J34"/>
    <mergeCell ref="A2:B5"/>
    <mergeCell ref="C2:K2"/>
    <mergeCell ref="B31:C31"/>
    <mergeCell ref="H31:J31"/>
    <mergeCell ref="B33:C33"/>
    <mergeCell ref="H33:J33"/>
    <mergeCell ref="A7:A8"/>
    <mergeCell ref="B7:B8"/>
    <mergeCell ref="C3:K3"/>
    <mergeCell ref="C4:K4"/>
    <mergeCell ref="C5:K5"/>
    <mergeCell ref="G7:H7"/>
    <mergeCell ref="I7:J7"/>
  </mergeCells>
  <printOptions horizontalCentered="1"/>
  <pageMargins left="0" right="0" top="0" bottom="0" header="0.19685039370078741" footer="0.19685039370078741"/>
  <pageSetup scale="6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41"/>
  <sheetViews>
    <sheetView workbookViewId="0">
      <selection activeCell="F20" sqref="F20"/>
    </sheetView>
  </sheetViews>
  <sheetFormatPr baseColWidth="10" defaultColWidth="8" defaultRowHeight="15"/>
  <cols>
    <col min="1" max="1" width="24.85546875" style="465" customWidth="1"/>
    <col min="2" max="2" width="5.140625" style="465" customWidth="1"/>
    <col min="3" max="3" width="3.85546875" style="465" customWidth="1"/>
    <col min="4" max="4" width="11.5703125" style="465" customWidth="1"/>
    <col min="5" max="5" width="23.140625" style="465" customWidth="1"/>
    <col min="6" max="6" width="14.140625" style="465" customWidth="1"/>
    <col min="7" max="7" width="15.85546875" style="465" customWidth="1"/>
    <col min="8" max="8" width="11.85546875" style="465" customWidth="1"/>
    <col min="9" max="9" width="5.140625" style="465" customWidth="1"/>
    <col min="10" max="10" width="6.42578125" style="465" customWidth="1"/>
    <col min="11" max="16384" width="8" style="465"/>
  </cols>
  <sheetData>
    <row r="1" spans="1:11">
      <c r="K1" s="465" t="s">
        <v>443</v>
      </c>
    </row>
    <row r="2" spans="1:11" ht="15.75" customHeight="1">
      <c r="A2" s="1019"/>
      <c r="B2" s="1019"/>
      <c r="C2" s="1019"/>
      <c r="D2" s="1020" t="s">
        <v>717</v>
      </c>
      <c r="E2" s="1020"/>
      <c r="F2" s="1020"/>
      <c r="G2" s="1020"/>
      <c r="H2" s="1020"/>
    </row>
    <row r="3" spans="1:11">
      <c r="B3" s="1021" t="s">
        <v>718</v>
      </c>
      <c r="C3" s="1021"/>
      <c r="D3" s="1021"/>
      <c r="E3" s="1021"/>
      <c r="F3" s="1021"/>
      <c r="G3" s="1021"/>
      <c r="H3" s="1021"/>
      <c r="I3" s="1021"/>
    </row>
    <row r="5" spans="1:11">
      <c r="A5" s="1022"/>
      <c r="B5" s="1022"/>
      <c r="C5" s="1023" t="s">
        <v>733</v>
      </c>
      <c r="D5" s="1023"/>
      <c r="E5" s="1023"/>
      <c r="F5" s="1023"/>
      <c r="G5" s="1023"/>
      <c r="H5" s="1023"/>
      <c r="I5" s="466"/>
      <c r="J5" s="466"/>
    </row>
    <row r="6" spans="1:11" ht="30" customHeight="1">
      <c r="C6" s="467"/>
      <c r="D6" s="1018" t="s">
        <v>1796</v>
      </c>
      <c r="E6" s="1018"/>
      <c r="F6" s="1018"/>
      <c r="G6" s="1018"/>
      <c r="H6" s="467"/>
    </row>
    <row r="7" spans="1:11" ht="15" customHeight="1">
      <c r="B7" s="1017" t="s">
        <v>720</v>
      </c>
      <c r="C7" s="1017"/>
      <c r="D7" s="1017"/>
      <c r="E7" s="1017"/>
      <c r="F7" s="1017"/>
    </row>
    <row r="8" spans="1:11" ht="15" customHeight="1">
      <c r="C8" s="1011"/>
      <c r="D8" s="1011"/>
      <c r="E8" s="1011"/>
      <c r="G8" s="1012"/>
      <c r="H8" s="1012"/>
    </row>
    <row r="9" spans="1:11" ht="15" customHeight="1">
      <c r="C9" s="1010" t="s">
        <v>832</v>
      </c>
      <c r="D9" s="1011"/>
      <c r="E9" s="1011"/>
      <c r="G9" s="516"/>
      <c r="H9" s="516">
        <v>2772873.49</v>
      </c>
    </row>
    <row r="10" spans="1:11" ht="15" customHeight="1">
      <c r="C10" s="1011" t="s">
        <v>721</v>
      </c>
      <c r="D10" s="1011"/>
      <c r="E10" s="1011"/>
      <c r="G10" s="1012">
        <v>20877</v>
      </c>
      <c r="H10" s="1012"/>
    </row>
    <row r="11" spans="1:11" ht="15" customHeight="1">
      <c r="C11" s="1011" t="s">
        <v>722</v>
      </c>
      <c r="D11" s="1011"/>
      <c r="E11" s="1011"/>
      <c r="G11" s="1012">
        <v>2669</v>
      </c>
      <c r="H11" s="1012"/>
    </row>
    <row r="12" spans="1:11" ht="15" customHeight="1">
      <c r="C12" s="1011" t="s">
        <v>723</v>
      </c>
      <c r="D12" s="1011"/>
      <c r="E12" s="1011"/>
      <c r="G12" s="1012">
        <v>852.3</v>
      </c>
      <c r="H12" s="1012"/>
    </row>
    <row r="13" spans="1:11" ht="15" customHeight="1">
      <c r="C13" s="1011" t="s">
        <v>724</v>
      </c>
      <c r="D13" s="1011"/>
      <c r="E13" s="1011"/>
      <c r="G13" s="1012">
        <v>4762436.1100000003</v>
      </c>
      <c r="H13" s="1012"/>
    </row>
    <row r="14" spans="1:11" ht="15" customHeight="1">
      <c r="C14" s="1010" t="s">
        <v>777</v>
      </c>
      <c r="D14" s="1011"/>
      <c r="E14" s="1011"/>
      <c r="G14" s="1012">
        <v>4920776.3099999996</v>
      </c>
      <c r="H14" s="1012"/>
    </row>
    <row r="15" spans="1:11" ht="15" customHeight="1" thickBot="1">
      <c r="C15" s="1010" t="s">
        <v>778</v>
      </c>
      <c r="D15" s="1011"/>
      <c r="E15" s="1011"/>
      <c r="G15" s="1012">
        <v>3977572.79</v>
      </c>
      <c r="H15" s="1012"/>
      <c r="I15" s="552"/>
    </row>
    <row r="16" spans="1:11" ht="15" hidden="1" customHeight="1" thickBot="1">
      <c r="C16" s="1010" t="s">
        <v>881</v>
      </c>
      <c r="D16" s="1011"/>
      <c r="E16" s="1011"/>
      <c r="G16" s="1012">
        <v>0</v>
      </c>
      <c r="H16" s="1012"/>
    </row>
    <row r="17" spans="2:8" ht="15.75" customHeight="1" thickTop="1">
      <c r="C17" s="1013" t="s">
        <v>725</v>
      </c>
      <c r="D17" s="1013"/>
      <c r="E17" s="1013"/>
      <c r="G17" s="1015">
        <f>SUM(G8:H16)</f>
        <v>16458057</v>
      </c>
      <c r="H17" s="1015"/>
    </row>
    <row r="19" spans="2:8" ht="15" customHeight="1">
      <c r="B19" s="1017" t="s">
        <v>726</v>
      </c>
      <c r="C19" s="1017"/>
      <c r="D19" s="1017"/>
      <c r="E19" s="1017"/>
      <c r="F19" s="1017"/>
    </row>
    <row r="21" spans="2:8" ht="15" customHeight="1">
      <c r="C21" s="1011" t="s">
        <v>727</v>
      </c>
      <c r="D21" s="1011"/>
      <c r="E21" s="1011"/>
      <c r="G21" s="1016">
        <v>1001126.64</v>
      </c>
      <c r="H21" s="1012"/>
    </row>
    <row r="22" spans="2:8" ht="15" customHeight="1">
      <c r="C22" s="1011" t="s">
        <v>728</v>
      </c>
      <c r="D22" s="1011"/>
      <c r="E22" s="1011"/>
      <c r="G22" s="1016">
        <v>771181.64</v>
      </c>
      <c r="H22" s="1012"/>
    </row>
    <row r="23" spans="2:8" ht="15" customHeight="1">
      <c r="C23" s="1011" t="s">
        <v>729</v>
      </c>
      <c r="D23" s="1011"/>
      <c r="E23" s="1011"/>
      <c r="G23" s="1016">
        <v>554934.81999999995</v>
      </c>
      <c r="H23" s="1012"/>
    </row>
    <row r="24" spans="2:8" ht="15" hidden="1" customHeight="1">
      <c r="C24" s="1010" t="s">
        <v>730</v>
      </c>
      <c r="D24" s="1011"/>
      <c r="E24" s="1011"/>
      <c r="G24" s="1012">
        <v>0</v>
      </c>
      <c r="H24" s="1012"/>
    </row>
    <row r="25" spans="2:8" ht="15" customHeight="1">
      <c r="C25" s="1010" t="s">
        <v>816</v>
      </c>
      <c r="D25" s="1010"/>
      <c r="E25" s="1010"/>
      <c r="F25" s="1010"/>
      <c r="G25" s="516"/>
      <c r="H25" s="580">
        <v>791701.26</v>
      </c>
    </row>
    <row r="26" spans="2:8" ht="15" customHeight="1">
      <c r="C26" s="1010" t="s">
        <v>1363</v>
      </c>
      <c r="D26" s="1011"/>
      <c r="E26" s="1011"/>
      <c r="G26" s="1012">
        <v>6763.9</v>
      </c>
      <c r="H26" s="1012"/>
    </row>
    <row r="27" spans="2:8" ht="15" hidden="1" customHeight="1">
      <c r="C27" s="1010" t="s">
        <v>1364</v>
      </c>
      <c r="D27" s="1011"/>
      <c r="E27" s="1011"/>
      <c r="G27" s="1012">
        <v>0</v>
      </c>
      <c r="H27" s="1012"/>
    </row>
    <row r="28" spans="2:8" ht="15" hidden="1" customHeight="1">
      <c r="C28" s="1010"/>
      <c r="D28" s="1011"/>
      <c r="E28" s="1011"/>
      <c r="G28" s="1012"/>
      <c r="H28" s="1012"/>
    </row>
    <row r="29" spans="2:8" ht="15" customHeight="1">
      <c r="C29" s="1010" t="s">
        <v>779</v>
      </c>
      <c r="D29" s="1011"/>
      <c r="E29" s="1011"/>
      <c r="G29" s="1012">
        <v>5623229.4000000004</v>
      </c>
      <c r="H29" s="1012"/>
    </row>
    <row r="30" spans="2:8" ht="15" customHeight="1">
      <c r="C30" s="1010" t="s">
        <v>780</v>
      </c>
      <c r="D30" s="1011"/>
      <c r="E30" s="1011"/>
      <c r="G30" s="1012">
        <v>4140972.49</v>
      </c>
      <c r="H30" s="1012"/>
    </row>
    <row r="31" spans="2:8" ht="15" hidden="1" customHeight="1">
      <c r="C31" s="1010" t="s">
        <v>1366</v>
      </c>
      <c r="D31" s="1011"/>
      <c r="E31" s="1011"/>
      <c r="G31" s="516"/>
      <c r="H31" s="516">
        <v>0</v>
      </c>
    </row>
    <row r="32" spans="2:8" ht="15.75" customHeight="1" thickBot="1">
      <c r="C32" s="1011" t="s">
        <v>731</v>
      </c>
      <c r="D32" s="1011"/>
      <c r="E32" s="1011"/>
      <c r="G32" s="1012">
        <v>3568146.85</v>
      </c>
      <c r="H32" s="1012"/>
    </row>
    <row r="33" spans="1:14" ht="15.75" customHeight="1" thickTop="1">
      <c r="C33" s="1013" t="s">
        <v>732</v>
      </c>
      <c r="D33" s="1013"/>
      <c r="E33" s="1013"/>
      <c r="G33" s="1014">
        <f>SUM(G21:H32)</f>
        <v>16458057</v>
      </c>
      <c r="H33" s="1015"/>
    </row>
    <row r="35" spans="1:14" s="6" customFormat="1" ht="12.75">
      <c r="A35" s="196"/>
      <c r="B35" s="196"/>
      <c r="C35" s="205"/>
      <c r="D35" s="206"/>
      <c r="E35" s="205"/>
    </row>
    <row r="36" spans="1:14" s="6" customFormat="1" ht="12.75">
      <c r="A36" s="196"/>
      <c r="B36" s="196"/>
      <c r="C36" s="217"/>
      <c r="D36" s="206"/>
      <c r="E36" s="205"/>
    </row>
    <row r="37" spans="1:14" s="6" customFormat="1" ht="12.75">
      <c r="A37" s="196"/>
      <c r="B37" s="196"/>
      <c r="C37" s="205"/>
      <c r="D37" s="206"/>
      <c r="E37" s="205"/>
    </row>
    <row r="38" spans="1:14" s="6" customFormat="1" ht="12.75">
      <c r="A38" s="196"/>
      <c r="B38" s="196"/>
      <c r="C38" s="205"/>
      <c r="D38" s="206"/>
      <c r="E38" s="205"/>
    </row>
    <row r="39" spans="1:14" s="6" customFormat="1" ht="12.75">
      <c r="A39" s="196"/>
      <c r="B39" s="196"/>
      <c r="C39" s="205"/>
      <c r="D39" s="206"/>
      <c r="E39" s="205"/>
    </row>
    <row r="40" spans="1:14" s="6" customFormat="1" ht="12.75">
      <c r="A40" s="196"/>
      <c r="B40" s="196"/>
      <c r="C40" s="217"/>
      <c r="D40" s="206"/>
      <c r="E40" s="217"/>
    </row>
    <row r="41" spans="1:14" s="6" customFormat="1" ht="15" customHeight="1">
      <c r="B41" s="557" t="s">
        <v>872</v>
      </c>
      <c r="C41" s="557"/>
      <c r="D41" s="557"/>
      <c r="E41" s="557"/>
      <c r="F41" s="557"/>
      <c r="G41" s="557"/>
      <c r="H41" s="557"/>
      <c r="I41" s="557"/>
      <c r="J41" s="557"/>
      <c r="K41" s="557"/>
      <c r="L41" s="557"/>
      <c r="M41" s="557"/>
      <c r="N41" s="557"/>
    </row>
  </sheetData>
  <mergeCells count="51">
    <mergeCell ref="C8:E8"/>
    <mergeCell ref="G8:H8"/>
    <mergeCell ref="C10:E10"/>
    <mergeCell ref="G10:H10"/>
    <mergeCell ref="C11:E11"/>
    <mergeCell ref="G11:H11"/>
    <mergeCell ref="C9:E9"/>
    <mergeCell ref="B7:F7"/>
    <mergeCell ref="D6:G6"/>
    <mergeCell ref="A2:C2"/>
    <mergeCell ref="D2:H2"/>
    <mergeCell ref="B3:I3"/>
    <mergeCell ref="A5:B5"/>
    <mergeCell ref="C5:H5"/>
    <mergeCell ref="G21:H21"/>
    <mergeCell ref="C12:E12"/>
    <mergeCell ref="G12:H12"/>
    <mergeCell ref="C13:E13"/>
    <mergeCell ref="G13:H13"/>
    <mergeCell ref="C14:E14"/>
    <mergeCell ref="G14:H14"/>
    <mergeCell ref="C17:E17"/>
    <mergeCell ref="G17:H17"/>
    <mergeCell ref="B19:F19"/>
    <mergeCell ref="C16:E16"/>
    <mergeCell ref="G16:H16"/>
    <mergeCell ref="C21:E21"/>
    <mergeCell ref="C15:E15"/>
    <mergeCell ref="G15:H15"/>
    <mergeCell ref="C22:E22"/>
    <mergeCell ref="G22:H22"/>
    <mergeCell ref="C23:E23"/>
    <mergeCell ref="G23:H23"/>
    <mergeCell ref="C24:E24"/>
    <mergeCell ref="G24:H24"/>
    <mergeCell ref="C25:F25"/>
    <mergeCell ref="C28:E28"/>
    <mergeCell ref="G28:H28"/>
    <mergeCell ref="C26:E26"/>
    <mergeCell ref="C33:E33"/>
    <mergeCell ref="G33:H33"/>
    <mergeCell ref="C29:E29"/>
    <mergeCell ref="G29:H29"/>
    <mergeCell ref="C30:E30"/>
    <mergeCell ref="G30:H30"/>
    <mergeCell ref="C32:E32"/>
    <mergeCell ref="G32:H32"/>
    <mergeCell ref="G26:H26"/>
    <mergeCell ref="C27:E27"/>
    <mergeCell ref="G27:H27"/>
    <mergeCell ref="C31:E31"/>
  </mergeCells>
  <pageMargins left="0" right="0" top="0" bottom="0" header="0.31496062992125984" footer="0.31496062992125984"/>
  <pageSetup scale="8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FC78-A70F-440C-A767-A51A974E39F2}">
  <dimension ref="B1:N179"/>
  <sheetViews>
    <sheetView workbookViewId="0">
      <selection activeCell="B187" sqref="B1:K187"/>
    </sheetView>
  </sheetViews>
  <sheetFormatPr baseColWidth="10" defaultRowHeight="15"/>
  <cols>
    <col min="1" max="1" width="2" customWidth="1"/>
    <col min="2" max="2" width="18.42578125" customWidth="1"/>
    <col min="3" max="3" width="16.28515625" customWidth="1"/>
    <col min="4" max="4" width="45.140625" customWidth="1"/>
    <col min="5" max="5" width="22.85546875" bestFit="1" customWidth="1"/>
    <col min="6" max="6" width="11.7109375" customWidth="1"/>
    <col min="7" max="7" width="14.140625" customWidth="1"/>
    <col min="8" max="8" width="17" customWidth="1"/>
    <col min="9" max="9" width="13" bestFit="1" customWidth="1"/>
    <col min="10" max="10" width="12.85546875" style="473" bestFit="1" customWidth="1"/>
    <col min="11" max="11" width="13.7109375" customWidth="1"/>
    <col min="12" max="12" width="0.85546875" customWidth="1"/>
  </cols>
  <sheetData>
    <row r="1" spans="2:14">
      <c r="B1" s="1026" t="s">
        <v>452</v>
      </c>
      <c r="C1" s="1026"/>
      <c r="D1" s="1026"/>
      <c r="E1" s="1026"/>
      <c r="F1" s="1026"/>
      <c r="G1" s="1026"/>
      <c r="H1" s="1026"/>
      <c r="I1" s="1026"/>
      <c r="J1" s="1026"/>
      <c r="K1" s="1026"/>
    </row>
    <row r="2" spans="2:14">
      <c r="B2" s="814"/>
      <c r="C2" s="814"/>
      <c r="D2" s="815"/>
      <c r="E2" s="815"/>
      <c r="F2" s="815"/>
      <c r="G2" s="815"/>
      <c r="H2" s="815"/>
      <c r="I2" s="815"/>
      <c r="J2" s="816"/>
      <c r="K2" s="817" t="s">
        <v>1604</v>
      </c>
    </row>
    <row r="3" spans="2:14">
      <c r="B3" s="1027" t="s">
        <v>1605</v>
      </c>
      <c r="C3" s="1027"/>
      <c r="D3" s="1027"/>
      <c r="E3" s="1027"/>
      <c r="F3" s="1027"/>
      <c r="G3" s="1027"/>
      <c r="H3" s="1027"/>
      <c r="I3" s="1027"/>
      <c r="J3" s="1027"/>
      <c r="K3" s="1027"/>
    </row>
    <row r="4" spans="2:14" ht="15.75">
      <c r="B4" s="1027" t="s">
        <v>1797</v>
      </c>
      <c r="C4" s="1027"/>
      <c r="D4" s="1027"/>
      <c r="E4" s="1027"/>
      <c r="F4" s="1027"/>
      <c r="G4" s="1027"/>
      <c r="H4" s="1027"/>
      <c r="I4" s="1027"/>
      <c r="J4" s="1027"/>
      <c r="K4" s="1027"/>
      <c r="L4" s="818"/>
      <c r="M4" s="818"/>
      <c r="N4" s="818"/>
    </row>
    <row r="5" spans="2:14" ht="10.5" customHeight="1" thickBot="1">
      <c r="B5" s="819"/>
      <c r="C5" s="819"/>
      <c r="D5" s="819"/>
      <c r="E5" s="819"/>
      <c r="F5" s="819"/>
      <c r="G5" s="819"/>
      <c r="H5" s="819"/>
      <c r="I5" s="819"/>
      <c r="J5" s="820"/>
      <c r="K5" s="821"/>
      <c r="L5" s="818"/>
      <c r="M5" s="818"/>
      <c r="N5" s="818"/>
    </row>
    <row r="6" spans="2:14" ht="25.5" customHeight="1">
      <c r="B6" s="1028" t="s">
        <v>360</v>
      </c>
      <c r="C6" s="1030" t="s">
        <v>1606</v>
      </c>
      <c r="D6" s="1030" t="s">
        <v>1607</v>
      </c>
      <c r="E6" s="1030" t="s">
        <v>1608</v>
      </c>
      <c r="F6" s="1030" t="s">
        <v>1609</v>
      </c>
      <c r="G6" s="1030" t="s">
        <v>1610</v>
      </c>
      <c r="H6" s="1032" t="s">
        <v>1611</v>
      </c>
      <c r="I6" s="1030" t="s">
        <v>362</v>
      </c>
      <c r="J6" s="1034" t="s">
        <v>363</v>
      </c>
      <c r="K6" s="1036" t="s">
        <v>1612</v>
      </c>
      <c r="L6" s="1025"/>
      <c r="M6" s="822"/>
      <c r="N6" s="822"/>
    </row>
    <row r="7" spans="2:14" ht="40.5" customHeight="1" thickBot="1">
      <c r="B7" s="1029"/>
      <c r="C7" s="1031"/>
      <c r="D7" s="1031"/>
      <c r="E7" s="1031"/>
      <c r="F7" s="1031"/>
      <c r="G7" s="1031"/>
      <c r="H7" s="1033"/>
      <c r="I7" s="1031"/>
      <c r="J7" s="1035"/>
      <c r="K7" s="1037"/>
      <c r="L7" s="1025"/>
      <c r="M7" s="822"/>
      <c r="N7" s="822"/>
    </row>
    <row r="8" spans="2:14">
      <c r="B8" s="823">
        <v>1235</v>
      </c>
      <c r="C8" s="823">
        <v>1235</v>
      </c>
      <c r="D8" s="824" t="s">
        <v>1725</v>
      </c>
      <c r="E8" s="825">
        <v>44804</v>
      </c>
      <c r="F8" s="826" t="s">
        <v>1437</v>
      </c>
      <c r="G8" s="826" t="s">
        <v>1437</v>
      </c>
      <c r="H8" s="827">
        <v>5738531.8200000003</v>
      </c>
      <c r="I8" s="919">
        <v>0</v>
      </c>
      <c r="J8" s="919">
        <v>0</v>
      </c>
      <c r="K8" s="920">
        <v>5738531.8200000003</v>
      </c>
    </row>
    <row r="9" spans="2:14">
      <c r="B9" s="823" t="s">
        <v>528</v>
      </c>
      <c r="C9" s="823" t="s">
        <v>1613</v>
      </c>
      <c r="D9" s="824" t="s">
        <v>1614</v>
      </c>
      <c r="E9" s="825">
        <v>42369</v>
      </c>
      <c r="F9" s="826" t="s">
        <v>1437</v>
      </c>
      <c r="G9" s="826" t="s">
        <v>1437</v>
      </c>
      <c r="H9" s="827">
        <v>651660</v>
      </c>
      <c r="I9" s="919">
        <v>0</v>
      </c>
      <c r="J9" s="919">
        <v>0</v>
      </c>
      <c r="K9" s="920">
        <v>651660</v>
      </c>
    </row>
    <row r="10" spans="2:14">
      <c r="B10" s="828" t="s">
        <v>536</v>
      </c>
      <c r="C10" s="828" t="s">
        <v>1615</v>
      </c>
      <c r="D10" s="824" t="s">
        <v>1616</v>
      </c>
      <c r="E10" s="825">
        <v>42369</v>
      </c>
      <c r="F10" s="826" t="s">
        <v>1437</v>
      </c>
      <c r="G10" s="826" t="s">
        <v>1437</v>
      </c>
      <c r="H10" s="827">
        <v>368635</v>
      </c>
      <c r="I10" s="921">
        <v>0</v>
      </c>
      <c r="J10" s="919">
        <v>0</v>
      </c>
      <c r="K10" s="920">
        <v>368635</v>
      </c>
    </row>
    <row r="11" spans="2:14" ht="15" customHeight="1">
      <c r="B11" s="828" t="s">
        <v>574</v>
      </c>
      <c r="C11" s="828" t="s">
        <v>1617</v>
      </c>
      <c r="D11" s="824" t="s">
        <v>1618</v>
      </c>
      <c r="E11" s="825">
        <v>42369</v>
      </c>
      <c r="F11" s="826" t="s">
        <v>1437</v>
      </c>
      <c r="G11" s="826" t="s">
        <v>1437</v>
      </c>
      <c r="H11" s="827">
        <v>161000</v>
      </c>
      <c r="I11" s="921">
        <v>0</v>
      </c>
      <c r="J11" s="919">
        <v>0</v>
      </c>
      <c r="K11" s="920">
        <v>161000</v>
      </c>
    </row>
    <row r="12" spans="2:14">
      <c r="B12" s="828" t="s">
        <v>524</v>
      </c>
      <c r="C12" s="828" t="s">
        <v>1619</v>
      </c>
      <c r="D12" s="824" t="s">
        <v>1620</v>
      </c>
      <c r="E12" s="825">
        <v>42369</v>
      </c>
      <c r="F12" s="826" t="s">
        <v>1437</v>
      </c>
      <c r="G12" s="826" t="s">
        <v>1437</v>
      </c>
      <c r="H12" s="827">
        <v>414143.82</v>
      </c>
      <c r="I12" s="921">
        <v>0</v>
      </c>
      <c r="J12" s="919">
        <v>0</v>
      </c>
      <c r="K12" s="920">
        <v>414143.82</v>
      </c>
    </row>
    <row r="13" spans="2:14">
      <c r="B13" s="828" t="s">
        <v>519</v>
      </c>
      <c r="C13" s="828" t="s">
        <v>1621</v>
      </c>
      <c r="D13" s="824" t="s">
        <v>1622</v>
      </c>
      <c r="E13" s="825">
        <v>42369</v>
      </c>
      <c r="F13" s="826" t="s">
        <v>1437</v>
      </c>
      <c r="G13" s="826" t="s">
        <v>1437</v>
      </c>
      <c r="H13" s="827">
        <v>772390</v>
      </c>
      <c r="I13" s="921">
        <v>0</v>
      </c>
      <c r="J13" s="919">
        <v>0</v>
      </c>
      <c r="K13" s="920">
        <v>772390</v>
      </c>
    </row>
    <row r="14" spans="2:14" ht="15" customHeight="1">
      <c r="B14" s="828" t="s">
        <v>548</v>
      </c>
      <c r="C14" s="828" t="s">
        <v>1623</v>
      </c>
      <c r="D14" s="824" t="s">
        <v>1624</v>
      </c>
      <c r="E14" s="825">
        <v>42369</v>
      </c>
      <c r="F14" s="826" t="s">
        <v>1437</v>
      </c>
      <c r="G14" s="826" t="s">
        <v>1437</v>
      </c>
      <c r="H14" s="827">
        <v>517650</v>
      </c>
      <c r="I14" s="921">
        <v>0</v>
      </c>
      <c r="J14" s="919">
        <v>0</v>
      </c>
      <c r="K14" s="920">
        <v>517650</v>
      </c>
    </row>
    <row r="15" spans="2:14">
      <c r="B15" s="828" t="s">
        <v>554</v>
      </c>
      <c r="C15" s="828" t="s">
        <v>1625</v>
      </c>
      <c r="D15" s="824" t="s">
        <v>1626</v>
      </c>
      <c r="E15" s="825">
        <v>42369</v>
      </c>
      <c r="F15" s="826" t="s">
        <v>1437</v>
      </c>
      <c r="G15" s="826" t="s">
        <v>1437</v>
      </c>
      <c r="H15" s="827">
        <v>830850</v>
      </c>
      <c r="I15" s="921">
        <v>0</v>
      </c>
      <c r="J15" s="919">
        <v>0</v>
      </c>
      <c r="K15" s="920">
        <v>830850</v>
      </c>
    </row>
    <row r="16" spans="2:14">
      <c r="B16" s="828" t="s">
        <v>556</v>
      </c>
      <c r="C16" s="828" t="s">
        <v>1627</v>
      </c>
      <c r="D16" s="824" t="s">
        <v>1628</v>
      </c>
      <c r="E16" s="825">
        <v>42369</v>
      </c>
      <c r="F16" s="826" t="s">
        <v>1437</v>
      </c>
      <c r="G16" s="826" t="s">
        <v>1437</v>
      </c>
      <c r="H16" s="827">
        <v>691800</v>
      </c>
      <c r="I16" s="921">
        <v>0</v>
      </c>
      <c r="J16" s="919">
        <v>0</v>
      </c>
      <c r="K16" s="920">
        <v>691800</v>
      </c>
    </row>
    <row r="17" spans="2:11">
      <c r="B17" s="828" t="s">
        <v>538</v>
      </c>
      <c r="C17" s="828" t="s">
        <v>1629</v>
      </c>
      <c r="D17" s="824" t="s">
        <v>1630</v>
      </c>
      <c r="E17" s="825">
        <v>42369</v>
      </c>
      <c r="F17" s="826" t="s">
        <v>1437</v>
      </c>
      <c r="G17" s="826" t="s">
        <v>1437</v>
      </c>
      <c r="H17" s="827">
        <v>27575</v>
      </c>
      <c r="I17" s="921">
        <v>0</v>
      </c>
      <c r="J17" s="919">
        <v>0</v>
      </c>
      <c r="K17" s="920">
        <v>27575</v>
      </c>
    </row>
    <row r="18" spans="2:11">
      <c r="B18" s="828" t="s">
        <v>540</v>
      </c>
      <c r="C18" s="828" t="s">
        <v>1631</v>
      </c>
      <c r="D18" s="824" t="s">
        <v>1632</v>
      </c>
      <c r="E18" s="825">
        <v>42369</v>
      </c>
      <c r="F18" s="826" t="s">
        <v>1437</v>
      </c>
      <c r="G18" s="826" t="s">
        <v>1437</v>
      </c>
      <c r="H18" s="827">
        <v>27575</v>
      </c>
      <c r="I18" s="921">
        <v>0</v>
      </c>
      <c r="J18" s="919">
        <v>0</v>
      </c>
      <c r="K18" s="920">
        <v>27575</v>
      </c>
    </row>
    <row r="19" spans="2:11">
      <c r="B19" s="828" t="s">
        <v>532</v>
      </c>
      <c r="C19" s="828" t="s">
        <v>1633</v>
      </c>
      <c r="D19" s="824" t="s">
        <v>1634</v>
      </c>
      <c r="E19" s="825">
        <v>42369</v>
      </c>
      <c r="F19" s="826" t="s">
        <v>1437</v>
      </c>
      <c r="G19" s="826" t="s">
        <v>1437</v>
      </c>
      <c r="H19" s="827">
        <v>136590</v>
      </c>
      <c r="I19" s="921">
        <v>0</v>
      </c>
      <c r="J19" s="919">
        <v>0</v>
      </c>
      <c r="K19" s="920">
        <v>136590</v>
      </c>
    </row>
    <row r="20" spans="2:11">
      <c r="B20" s="828" t="s">
        <v>552</v>
      </c>
      <c r="C20" s="828" t="s">
        <v>1635</v>
      </c>
      <c r="D20" s="824" t="s">
        <v>1636</v>
      </c>
      <c r="E20" s="825">
        <v>42369</v>
      </c>
      <c r="F20" s="826" t="s">
        <v>1437</v>
      </c>
      <c r="G20" s="826" t="s">
        <v>1437</v>
      </c>
      <c r="H20" s="827">
        <v>188800</v>
      </c>
      <c r="I20" s="921">
        <v>0</v>
      </c>
      <c r="J20" s="919">
        <v>0</v>
      </c>
      <c r="K20" s="920">
        <v>188800</v>
      </c>
    </row>
    <row r="21" spans="2:11">
      <c r="B21" s="828" t="s">
        <v>572</v>
      </c>
      <c r="C21" s="828" t="s">
        <v>1637</v>
      </c>
      <c r="D21" s="824" t="s">
        <v>1638</v>
      </c>
      <c r="E21" s="825">
        <v>42369</v>
      </c>
      <c r="F21" s="826" t="s">
        <v>1437</v>
      </c>
      <c r="G21" s="826" t="s">
        <v>1437</v>
      </c>
      <c r="H21" s="827">
        <v>100000</v>
      </c>
      <c r="I21" s="921">
        <v>0</v>
      </c>
      <c r="J21" s="919">
        <v>0</v>
      </c>
      <c r="K21" s="920">
        <v>100000</v>
      </c>
    </row>
    <row r="22" spans="2:11">
      <c r="B22" s="828" t="s">
        <v>566</v>
      </c>
      <c r="C22" s="828" t="s">
        <v>1639</v>
      </c>
      <c r="D22" s="824" t="s">
        <v>1640</v>
      </c>
      <c r="E22" s="825">
        <v>42369</v>
      </c>
      <c r="F22" s="826" t="s">
        <v>1437</v>
      </c>
      <c r="G22" s="826" t="s">
        <v>1437</v>
      </c>
      <c r="H22" s="827">
        <v>270300</v>
      </c>
      <c r="I22" s="921">
        <v>0</v>
      </c>
      <c r="J22" s="919">
        <v>0</v>
      </c>
      <c r="K22" s="920">
        <v>270300</v>
      </c>
    </row>
    <row r="23" spans="2:11">
      <c r="B23" s="828" t="s">
        <v>568</v>
      </c>
      <c r="C23" s="828" t="s">
        <v>1641</v>
      </c>
      <c r="D23" s="824" t="s">
        <v>1642</v>
      </c>
      <c r="E23" s="825">
        <v>42369</v>
      </c>
      <c r="F23" s="826" t="s">
        <v>1437</v>
      </c>
      <c r="G23" s="826" t="s">
        <v>1437</v>
      </c>
      <c r="H23" s="827">
        <v>500000</v>
      </c>
      <c r="I23" s="921">
        <v>0</v>
      </c>
      <c r="J23" s="919">
        <v>0</v>
      </c>
      <c r="K23" s="920">
        <v>500000</v>
      </c>
    </row>
    <row r="24" spans="2:11">
      <c r="B24" s="828" t="s">
        <v>564</v>
      </c>
      <c r="C24" s="828" t="s">
        <v>1643</v>
      </c>
      <c r="D24" s="824" t="s">
        <v>1644</v>
      </c>
      <c r="E24" s="825">
        <v>42369</v>
      </c>
      <c r="F24" s="826" t="s">
        <v>1437</v>
      </c>
      <c r="G24" s="826" t="s">
        <v>1437</v>
      </c>
      <c r="H24" s="827">
        <v>500000</v>
      </c>
      <c r="I24" s="921">
        <v>0</v>
      </c>
      <c r="J24" s="919">
        <v>0</v>
      </c>
      <c r="K24" s="920">
        <v>500000</v>
      </c>
    </row>
    <row r="25" spans="2:11">
      <c r="B25" s="828" t="s">
        <v>558</v>
      </c>
      <c r="C25" s="828" t="s">
        <v>1645</v>
      </c>
      <c r="D25" s="824" t="s">
        <v>1646</v>
      </c>
      <c r="E25" s="825">
        <v>42369</v>
      </c>
      <c r="F25" s="826" t="s">
        <v>1437</v>
      </c>
      <c r="G25" s="826" t="s">
        <v>1437</v>
      </c>
      <c r="H25" s="827">
        <v>997020</v>
      </c>
      <c r="I25" s="921">
        <v>0</v>
      </c>
      <c r="J25" s="919">
        <v>0</v>
      </c>
      <c r="K25" s="920">
        <v>997020</v>
      </c>
    </row>
    <row r="26" spans="2:11">
      <c r="B26" s="828" t="s">
        <v>530</v>
      </c>
      <c r="C26" s="828" t="s">
        <v>1647</v>
      </c>
      <c r="D26" s="824" t="s">
        <v>1648</v>
      </c>
      <c r="E26" s="825">
        <v>42369</v>
      </c>
      <c r="F26" s="826" t="s">
        <v>1437</v>
      </c>
      <c r="G26" s="826" t="s">
        <v>1437</v>
      </c>
      <c r="H26" s="827">
        <v>465858</v>
      </c>
      <c r="I26" s="921">
        <v>0</v>
      </c>
      <c r="J26" s="919">
        <v>0</v>
      </c>
      <c r="K26" s="920">
        <v>465858</v>
      </c>
    </row>
    <row r="27" spans="2:11">
      <c r="B27" s="828" t="s">
        <v>570</v>
      </c>
      <c r="C27" s="828" t="s">
        <v>1649</v>
      </c>
      <c r="D27" s="824" t="s">
        <v>1650</v>
      </c>
      <c r="E27" s="825">
        <v>42369</v>
      </c>
      <c r="F27" s="826" t="s">
        <v>1437</v>
      </c>
      <c r="G27" s="826" t="s">
        <v>1437</v>
      </c>
      <c r="H27" s="829">
        <v>1000000</v>
      </c>
      <c r="I27" s="921">
        <v>0</v>
      </c>
      <c r="J27" s="919">
        <v>0</v>
      </c>
      <c r="K27" s="920">
        <v>1000000</v>
      </c>
    </row>
    <row r="28" spans="2:11">
      <c r="B28" s="828" t="s">
        <v>576</v>
      </c>
      <c r="C28" s="828" t="s">
        <v>1651</v>
      </c>
      <c r="D28" s="824" t="s">
        <v>1652</v>
      </c>
      <c r="E28" s="825">
        <v>42369</v>
      </c>
      <c r="F28" s="826" t="s">
        <v>1437</v>
      </c>
      <c r="G28" s="826" t="s">
        <v>1437</v>
      </c>
      <c r="H28" s="829">
        <v>43200</v>
      </c>
      <c r="I28" s="921">
        <v>0</v>
      </c>
      <c r="J28" s="919">
        <v>0</v>
      </c>
      <c r="K28" s="920">
        <v>43200</v>
      </c>
    </row>
    <row r="29" spans="2:11">
      <c r="B29" s="828" t="s">
        <v>534</v>
      </c>
      <c r="C29" s="828" t="s">
        <v>1653</v>
      </c>
      <c r="D29" s="824" t="s">
        <v>1654</v>
      </c>
      <c r="E29" s="825">
        <v>42369</v>
      </c>
      <c r="F29" s="826" t="s">
        <v>1437</v>
      </c>
      <c r="G29" s="826" t="s">
        <v>1437</v>
      </c>
      <c r="H29" s="829">
        <v>88218</v>
      </c>
      <c r="I29" s="921">
        <v>0</v>
      </c>
      <c r="J29" s="919">
        <v>0</v>
      </c>
      <c r="K29" s="920">
        <v>88218</v>
      </c>
    </row>
    <row r="30" spans="2:11">
      <c r="B30" s="828" t="s">
        <v>562</v>
      </c>
      <c r="C30" s="828" t="s">
        <v>1655</v>
      </c>
      <c r="D30" s="824" t="s">
        <v>1656</v>
      </c>
      <c r="E30" s="825">
        <v>42369</v>
      </c>
      <c r="F30" s="826" t="s">
        <v>1437</v>
      </c>
      <c r="G30" s="826" t="s">
        <v>1437</v>
      </c>
      <c r="H30" s="830">
        <v>500000</v>
      </c>
      <c r="I30" s="921">
        <v>0</v>
      </c>
      <c r="J30" s="919">
        <v>0</v>
      </c>
      <c r="K30" s="920">
        <v>500000</v>
      </c>
    </row>
    <row r="31" spans="2:11">
      <c r="B31" s="828" t="s">
        <v>526</v>
      </c>
      <c r="C31" s="828" t="s">
        <v>1657</v>
      </c>
      <c r="D31" s="824" t="s">
        <v>1658</v>
      </c>
      <c r="E31" s="825">
        <v>42369</v>
      </c>
      <c r="F31" s="826" t="s">
        <v>1437</v>
      </c>
      <c r="G31" s="826" t="s">
        <v>1437</v>
      </c>
      <c r="H31" s="830">
        <v>3103014</v>
      </c>
      <c r="I31" s="921">
        <v>0</v>
      </c>
      <c r="J31" s="919">
        <v>0</v>
      </c>
      <c r="K31" s="920">
        <v>3103014</v>
      </c>
    </row>
    <row r="32" spans="2:11">
      <c r="B32" s="828" t="s">
        <v>544</v>
      </c>
      <c r="C32" s="828" t="s">
        <v>1659</v>
      </c>
      <c r="D32" s="824" t="s">
        <v>1660</v>
      </c>
      <c r="E32" s="825">
        <v>42369</v>
      </c>
      <c r="F32" s="826" t="s">
        <v>1437</v>
      </c>
      <c r="G32" s="826" t="s">
        <v>1437</v>
      </c>
      <c r="H32" s="827">
        <v>33090</v>
      </c>
      <c r="I32" s="921">
        <v>0</v>
      </c>
      <c r="J32" s="919">
        <v>0</v>
      </c>
      <c r="K32" s="920">
        <v>33090</v>
      </c>
    </row>
    <row r="33" spans="2:11">
      <c r="B33" s="828" t="s">
        <v>560</v>
      </c>
      <c r="C33" s="828" t="s">
        <v>1661</v>
      </c>
      <c r="D33" s="824" t="s">
        <v>1662</v>
      </c>
      <c r="E33" s="825">
        <v>42369</v>
      </c>
      <c r="F33" s="826" t="s">
        <v>1437</v>
      </c>
      <c r="G33" s="826" t="s">
        <v>1437</v>
      </c>
      <c r="H33" s="827">
        <v>169542</v>
      </c>
      <c r="I33" s="921">
        <v>0</v>
      </c>
      <c r="J33" s="919">
        <v>0</v>
      </c>
      <c r="K33" s="920">
        <v>169542</v>
      </c>
    </row>
    <row r="34" spans="2:11">
      <c r="B34" s="828" t="s">
        <v>542</v>
      </c>
      <c r="C34" s="828" t="s">
        <v>1663</v>
      </c>
      <c r="D34" s="824" t="s">
        <v>1664</v>
      </c>
      <c r="E34" s="825">
        <v>42369</v>
      </c>
      <c r="F34" s="826" t="s">
        <v>1437</v>
      </c>
      <c r="G34" s="826" t="s">
        <v>1437</v>
      </c>
      <c r="H34" s="827">
        <v>98010</v>
      </c>
      <c r="I34" s="921">
        <v>0</v>
      </c>
      <c r="J34" s="919">
        <v>0</v>
      </c>
      <c r="K34" s="920">
        <v>98010</v>
      </c>
    </row>
    <row r="35" spans="2:11">
      <c r="B35" s="828" t="s">
        <v>546</v>
      </c>
      <c r="C35" s="828" t="s">
        <v>1665</v>
      </c>
      <c r="D35" s="824" t="s">
        <v>1666</v>
      </c>
      <c r="E35" s="825">
        <v>42369</v>
      </c>
      <c r="F35" s="826" t="s">
        <v>1437</v>
      </c>
      <c r="G35" s="826" t="s">
        <v>1437</v>
      </c>
      <c r="H35" s="827">
        <v>33090</v>
      </c>
      <c r="I35" s="921">
        <v>0</v>
      </c>
      <c r="J35" s="919">
        <v>0</v>
      </c>
      <c r="K35" s="920">
        <v>33090</v>
      </c>
    </row>
    <row r="36" spans="2:11">
      <c r="B36" s="828" t="s">
        <v>522</v>
      </c>
      <c r="C36" s="828" t="s">
        <v>1667</v>
      </c>
      <c r="D36" s="824" t="s">
        <v>1668</v>
      </c>
      <c r="E36" s="825">
        <v>42369</v>
      </c>
      <c r="F36" s="826" t="s">
        <v>1437</v>
      </c>
      <c r="G36" s="826" t="s">
        <v>1437</v>
      </c>
      <c r="H36" s="827">
        <v>869820</v>
      </c>
      <c r="I36" s="921">
        <v>0</v>
      </c>
      <c r="J36" s="919">
        <v>0</v>
      </c>
      <c r="K36" s="920">
        <v>869820</v>
      </c>
    </row>
    <row r="37" spans="2:11">
      <c r="B37" s="828" t="s">
        <v>550</v>
      </c>
      <c r="C37" s="828" t="s">
        <v>1669</v>
      </c>
      <c r="D37" s="824" t="s">
        <v>1670</v>
      </c>
      <c r="E37" s="825">
        <v>42369</v>
      </c>
      <c r="F37" s="826" t="s">
        <v>1437</v>
      </c>
      <c r="G37" s="826" t="s">
        <v>1437</v>
      </c>
      <c r="H37" s="827">
        <v>33146.6</v>
      </c>
      <c r="I37" s="921">
        <v>0</v>
      </c>
      <c r="J37" s="919">
        <v>0</v>
      </c>
      <c r="K37" s="920">
        <v>33146.6</v>
      </c>
    </row>
    <row r="38" spans="2:11">
      <c r="B38" s="831" t="s">
        <v>1356</v>
      </c>
      <c r="C38" s="831" t="s">
        <v>1356</v>
      </c>
      <c r="D38" s="832" t="s">
        <v>1357</v>
      </c>
      <c r="E38" s="825">
        <v>44018</v>
      </c>
      <c r="F38" s="826" t="s">
        <v>1437</v>
      </c>
      <c r="G38" s="826" t="s">
        <v>1437</v>
      </c>
      <c r="H38" s="827">
        <v>140000</v>
      </c>
      <c r="I38" s="921">
        <v>0</v>
      </c>
      <c r="J38" s="919">
        <v>0</v>
      </c>
      <c r="K38" s="920">
        <v>140000</v>
      </c>
    </row>
    <row r="39" spans="2:11">
      <c r="B39" s="833" t="s">
        <v>578</v>
      </c>
      <c r="C39" s="828" t="s">
        <v>1435</v>
      </c>
      <c r="D39" s="834" t="s">
        <v>1436</v>
      </c>
      <c r="E39" s="825">
        <v>42369</v>
      </c>
      <c r="F39" s="826" t="s">
        <v>1671</v>
      </c>
      <c r="G39" s="835">
        <v>0.1</v>
      </c>
      <c r="H39" s="827">
        <v>5000</v>
      </c>
      <c r="I39" s="921">
        <v>41.67</v>
      </c>
      <c r="J39" s="919">
        <v>4250</v>
      </c>
      <c r="K39" s="920">
        <v>750</v>
      </c>
    </row>
    <row r="40" spans="2:11">
      <c r="B40" s="833" t="s">
        <v>580</v>
      </c>
      <c r="C40" s="828" t="s">
        <v>1438</v>
      </c>
      <c r="D40" s="834" t="s">
        <v>1439</v>
      </c>
      <c r="E40" s="825">
        <v>42369</v>
      </c>
      <c r="F40" s="826" t="s">
        <v>1671</v>
      </c>
      <c r="G40" s="835">
        <v>0.1</v>
      </c>
      <c r="H40" s="827">
        <v>4000</v>
      </c>
      <c r="I40" s="921">
        <v>33.33</v>
      </c>
      <c r="J40" s="919">
        <v>3400</v>
      </c>
      <c r="K40" s="920">
        <v>600</v>
      </c>
    </row>
    <row r="41" spans="2:11">
      <c r="B41" s="833" t="s">
        <v>582</v>
      </c>
      <c r="C41" s="828" t="s">
        <v>1440</v>
      </c>
      <c r="D41" s="834" t="s">
        <v>583</v>
      </c>
      <c r="E41" s="825">
        <v>42369</v>
      </c>
      <c r="F41" s="826" t="s">
        <v>1671</v>
      </c>
      <c r="G41" s="835">
        <v>0.1</v>
      </c>
      <c r="H41" s="827">
        <v>6000</v>
      </c>
      <c r="I41" s="921">
        <v>50</v>
      </c>
      <c r="J41" s="919">
        <v>5100</v>
      </c>
      <c r="K41" s="920">
        <v>900</v>
      </c>
    </row>
    <row r="42" spans="2:11">
      <c r="B42" s="833" t="s">
        <v>584</v>
      </c>
      <c r="C42" s="828" t="s">
        <v>1441</v>
      </c>
      <c r="D42" s="834" t="s">
        <v>585</v>
      </c>
      <c r="E42" s="825">
        <v>42369</v>
      </c>
      <c r="F42" s="826" t="s">
        <v>1671</v>
      </c>
      <c r="G42" s="835">
        <v>0.1</v>
      </c>
      <c r="H42" s="827">
        <v>2500</v>
      </c>
      <c r="I42" s="921">
        <v>20.83</v>
      </c>
      <c r="J42" s="919">
        <v>2125</v>
      </c>
      <c r="K42" s="920">
        <v>375</v>
      </c>
    </row>
    <row r="43" spans="2:11">
      <c r="B43" s="833" t="s">
        <v>586</v>
      </c>
      <c r="C43" s="828" t="s">
        <v>1442</v>
      </c>
      <c r="D43" s="834" t="s">
        <v>587</v>
      </c>
      <c r="E43" s="825">
        <v>42369</v>
      </c>
      <c r="F43" s="826" t="s">
        <v>1671</v>
      </c>
      <c r="G43" s="835">
        <v>0.1</v>
      </c>
      <c r="H43" s="827">
        <v>2000</v>
      </c>
      <c r="I43" s="921">
        <v>16.670000000000002</v>
      </c>
      <c r="J43" s="919">
        <v>1700</v>
      </c>
      <c r="K43" s="920">
        <v>300</v>
      </c>
    </row>
    <row r="44" spans="2:11">
      <c r="B44" s="833" t="s">
        <v>588</v>
      </c>
      <c r="C44" s="828" t="s">
        <v>1443</v>
      </c>
      <c r="D44" s="834" t="s">
        <v>589</v>
      </c>
      <c r="E44" s="825">
        <v>42369</v>
      </c>
      <c r="F44" s="826" t="s">
        <v>1671</v>
      </c>
      <c r="G44" s="835">
        <v>0.1</v>
      </c>
      <c r="H44" s="827">
        <v>2500</v>
      </c>
      <c r="I44" s="921">
        <v>20.83</v>
      </c>
      <c r="J44" s="919">
        <v>2125</v>
      </c>
      <c r="K44" s="920">
        <v>375</v>
      </c>
    </row>
    <row r="45" spans="2:11">
      <c r="B45" s="833" t="s">
        <v>590</v>
      </c>
      <c r="C45" s="828" t="s">
        <v>1444</v>
      </c>
      <c r="D45" s="834" t="s">
        <v>585</v>
      </c>
      <c r="E45" s="825">
        <v>42369</v>
      </c>
      <c r="F45" s="826" t="s">
        <v>1671</v>
      </c>
      <c r="G45" s="835">
        <v>0.1</v>
      </c>
      <c r="H45" s="827">
        <v>3000</v>
      </c>
      <c r="I45" s="921">
        <v>25</v>
      </c>
      <c r="J45" s="919">
        <v>2550</v>
      </c>
      <c r="K45" s="920">
        <v>450</v>
      </c>
    </row>
    <row r="46" spans="2:11">
      <c r="B46" s="833" t="s">
        <v>591</v>
      </c>
      <c r="C46" s="828" t="s">
        <v>1445</v>
      </c>
      <c r="D46" s="834" t="s">
        <v>1446</v>
      </c>
      <c r="E46" s="825">
        <v>42369</v>
      </c>
      <c r="F46" s="826" t="s">
        <v>1671</v>
      </c>
      <c r="G46" s="835">
        <v>0.1</v>
      </c>
      <c r="H46" s="836">
        <v>2500</v>
      </c>
      <c r="I46" s="902">
        <v>20.83</v>
      </c>
      <c r="J46" s="903">
        <v>2125</v>
      </c>
      <c r="K46" s="920">
        <v>375</v>
      </c>
    </row>
    <row r="47" spans="2:11">
      <c r="B47" s="833" t="s">
        <v>593</v>
      </c>
      <c r="C47" s="828" t="s">
        <v>1447</v>
      </c>
      <c r="D47" s="834" t="s">
        <v>594</v>
      </c>
      <c r="E47" s="825">
        <v>42369</v>
      </c>
      <c r="F47" s="826" t="s">
        <v>1671</v>
      </c>
      <c r="G47" s="835">
        <v>0.1</v>
      </c>
      <c r="H47" s="836">
        <v>4500</v>
      </c>
      <c r="I47" s="902">
        <v>37.5</v>
      </c>
      <c r="J47" s="903">
        <v>3825</v>
      </c>
      <c r="K47" s="920">
        <v>675</v>
      </c>
    </row>
    <row r="48" spans="2:11">
      <c r="B48" s="833" t="s">
        <v>595</v>
      </c>
      <c r="C48" s="828" t="s">
        <v>1448</v>
      </c>
      <c r="D48" s="834" t="s">
        <v>596</v>
      </c>
      <c r="E48" s="825">
        <v>42369</v>
      </c>
      <c r="F48" s="826" t="s">
        <v>1671</v>
      </c>
      <c r="G48" s="835">
        <v>0.1</v>
      </c>
      <c r="H48" s="836">
        <v>3500</v>
      </c>
      <c r="I48" s="902">
        <v>29.17</v>
      </c>
      <c r="J48" s="903">
        <v>2975</v>
      </c>
      <c r="K48" s="920">
        <v>525</v>
      </c>
    </row>
    <row r="49" spans="2:11">
      <c r="B49" s="833" t="s">
        <v>597</v>
      </c>
      <c r="C49" s="828" t="s">
        <v>1449</v>
      </c>
      <c r="D49" s="834" t="s">
        <v>598</v>
      </c>
      <c r="E49" s="825">
        <v>42369</v>
      </c>
      <c r="F49" s="826" t="s">
        <v>1671</v>
      </c>
      <c r="G49" s="835">
        <v>0.1</v>
      </c>
      <c r="H49" s="836">
        <v>4000</v>
      </c>
      <c r="I49" s="902">
        <v>33.33</v>
      </c>
      <c r="J49" s="903">
        <v>3400</v>
      </c>
      <c r="K49" s="920">
        <v>600</v>
      </c>
    </row>
    <row r="50" spans="2:11">
      <c r="B50" s="833" t="s">
        <v>599</v>
      </c>
      <c r="C50" s="828" t="s">
        <v>1450</v>
      </c>
      <c r="D50" s="834" t="s">
        <v>1451</v>
      </c>
      <c r="E50" s="825">
        <v>42369</v>
      </c>
      <c r="F50" s="826" t="s">
        <v>1671</v>
      </c>
      <c r="G50" s="835">
        <v>0.1</v>
      </c>
      <c r="H50" s="836">
        <v>5527.4</v>
      </c>
      <c r="I50" s="902">
        <v>46.06</v>
      </c>
      <c r="J50" s="903">
        <v>4698.29</v>
      </c>
      <c r="K50" s="920">
        <v>829.11</v>
      </c>
    </row>
    <row r="51" spans="2:11">
      <c r="B51" s="833" t="s">
        <v>601</v>
      </c>
      <c r="C51" s="828" t="s">
        <v>1452</v>
      </c>
      <c r="D51" s="834" t="s">
        <v>602</v>
      </c>
      <c r="E51" s="825">
        <v>42369</v>
      </c>
      <c r="F51" s="826" t="s">
        <v>1671</v>
      </c>
      <c r="G51" s="835">
        <v>0.1</v>
      </c>
      <c r="H51" s="836">
        <v>2999.01</v>
      </c>
      <c r="I51" s="902">
        <v>24.99</v>
      </c>
      <c r="J51" s="903">
        <v>2549.16</v>
      </c>
      <c r="K51" s="920">
        <v>449.85</v>
      </c>
    </row>
    <row r="52" spans="2:11">
      <c r="B52" s="833" t="s">
        <v>603</v>
      </c>
      <c r="C52" s="828" t="s">
        <v>1453</v>
      </c>
      <c r="D52" s="834" t="s">
        <v>1454</v>
      </c>
      <c r="E52" s="825">
        <v>42369</v>
      </c>
      <c r="F52" s="826" t="s">
        <v>1671</v>
      </c>
      <c r="G52" s="835">
        <v>0.1</v>
      </c>
      <c r="H52" s="836">
        <v>2999.01</v>
      </c>
      <c r="I52" s="902">
        <v>24.99</v>
      </c>
      <c r="J52" s="903">
        <v>2549.16</v>
      </c>
      <c r="K52" s="920">
        <v>449.85</v>
      </c>
    </row>
    <row r="53" spans="2:11">
      <c r="B53" s="833" t="s">
        <v>605</v>
      </c>
      <c r="C53" s="828" t="s">
        <v>1455</v>
      </c>
      <c r="D53" s="834" t="s">
        <v>606</v>
      </c>
      <c r="E53" s="825">
        <v>42369</v>
      </c>
      <c r="F53" s="826" t="s">
        <v>1671</v>
      </c>
      <c r="G53" s="835">
        <v>0.1</v>
      </c>
      <c r="H53" s="836">
        <v>4495</v>
      </c>
      <c r="I53" s="902">
        <v>37.46</v>
      </c>
      <c r="J53" s="903">
        <v>3820.75</v>
      </c>
      <c r="K53" s="920">
        <v>674.25</v>
      </c>
    </row>
    <row r="54" spans="2:11">
      <c r="B54" s="833" t="s">
        <v>607</v>
      </c>
      <c r="C54" s="828" t="s">
        <v>1456</v>
      </c>
      <c r="D54" s="834" t="s">
        <v>608</v>
      </c>
      <c r="E54" s="825">
        <v>42369</v>
      </c>
      <c r="F54" s="826" t="s">
        <v>1671</v>
      </c>
      <c r="G54" s="835">
        <v>0.1</v>
      </c>
      <c r="H54" s="836">
        <v>2523</v>
      </c>
      <c r="I54" s="902">
        <v>21.03</v>
      </c>
      <c r="J54" s="903">
        <v>2144.5500000000002</v>
      </c>
      <c r="K54" s="920">
        <v>378.45</v>
      </c>
    </row>
    <row r="55" spans="2:11">
      <c r="B55" s="833" t="s">
        <v>609</v>
      </c>
      <c r="C55" s="828" t="s">
        <v>1457</v>
      </c>
      <c r="D55" s="834" t="s">
        <v>612</v>
      </c>
      <c r="E55" s="825">
        <v>42369</v>
      </c>
      <c r="F55" s="826" t="s">
        <v>1671</v>
      </c>
      <c r="G55" s="835">
        <v>0.1</v>
      </c>
      <c r="H55" s="836">
        <v>2233</v>
      </c>
      <c r="I55" s="902">
        <v>18.61</v>
      </c>
      <c r="J55" s="903">
        <v>1898.05</v>
      </c>
      <c r="K55" s="920">
        <v>334.95</v>
      </c>
    </row>
    <row r="56" spans="2:11">
      <c r="B56" s="833" t="s">
        <v>611</v>
      </c>
      <c r="C56" s="828" t="s">
        <v>1458</v>
      </c>
      <c r="D56" s="834" t="s">
        <v>612</v>
      </c>
      <c r="E56" s="825">
        <v>42369</v>
      </c>
      <c r="F56" s="826" t="s">
        <v>1671</v>
      </c>
      <c r="G56" s="835">
        <v>0.1</v>
      </c>
      <c r="H56" s="836">
        <v>2233</v>
      </c>
      <c r="I56" s="902">
        <v>18.61</v>
      </c>
      <c r="J56" s="903">
        <v>1898.05</v>
      </c>
      <c r="K56" s="920">
        <v>334.95</v>
      </c>
    </row>
    <row r="57" spans="2:11">
      <c r="B57" s="833" t="s">
        <v>613</v>
      </c>
      <c r="C57" s="828" t="s">
        <v>1459</v>
      </c>
      <c r="D57" s="834" t="s">
        <v>614</v>
      </c>
      <c r="E57" s="825">
        <v>42369</v>
      </c>
      <c r="F57" s="826" t="s">
        <v>1671</v>
      </c>
      <c r="G57" s="835">
        <v>0.1</v>
      </c>
      <c r="H57" s="836">
        <v>2399.1999999999998</v>
      </c>
      <c r="I57" s="902">
        <v>19.989999999999998</v>
      </c>
      <c r="J57" s="903">
        <v>2039.32</v>
      </c>
      <c r="K57" s="920">
        <v>359.88</v>
      </c>
    </row>
    <row r="58" spans="2:11">
      <c r="B58" s="833" t="s">
        <v>615</v>
      </c>
      <c r="C58" s="828" t="s">
        <v>1460</v>
      </c>
      <c r="D58" s="834" t="s">
        <v>616</v>
      </c>
      <c r="E58" s="825">
        <v>42369</v>
      </c>
      <c r="F58" s="826" t="s">
        <v>1671</v>
      </c>
      <c r="G58" s="835">
        <v>0.3</v>
      </c>
      <c r="H58" s="836">
        <v>5005.3999999999996</v>
      </c>
      <c r="I58" s="902"/>
      <c r="J58" s="903">
        <v>5005.3999999999996</v>
      </c>
      <c r="K58" s="920">
        <v>0</v>
      </c>
    </row>
    <row r="59" spans="2:11">
      <c r="B59" s="833" t="s">
        <v>639</v>
      </c>
      <c r="C59" s="828" t="s">
        <v>1461</v>
      </c>
      <c r="D59" s="834" t="s">
        <v>640</v>
      </c>
      <c r="E59" s="825">
        <v>42369</v>
      </c>
      <c r="F59" s="826" t="s">
        <v>1671</v>
      </c>
      <c r="G59" s="835">
        <v>0.3</v>
      </c>
      <c r="H59" s="836">
        <v>3000</v>
      </c>
      <c r="I59" s="902"/>
      <c r="J59" s="903">
        <v>3000</v>
      </c>
      <c r="K59" s="920">
        <v>0</v>
      </c>
    </row>
    <row r="60" spans="2:11">
      <c r="B60" s="833" t="s">
        <v>641</v>
      </c>
      <c r="C60" s="828" t="s">
        <v>1462</v>
      </c>
      <c r="D60" s="834" t="s">
        <v>642</v>
      </c>
      <c r="E60" s="825">
        <v>42369</v>
      </c>
      <c r="F60" s="826" t="s">
        <v>1671</v>
      </c>
      <c r="G60" s="835">
        <v>0.3</v>
      </c>
      <c r="H60" s="836">
        <v>8932</v>
      </c>
      <c r="I60" s="902"/>
      <c r="J60" s="903">
        <v>8932</v>
      </c>
      <c r="K60" s="920">
        <v>0</v>
      </c>
    </row>
    <row r="61" spans="2:11">
      <c r="B61" s="833" t="s">
        <v>805</v>
      </c>
      <c r="C61" s="833" t="s">
        <v>1463</v>
      </c>
      <c r="D61" s="834" t="s">
        <v>1464</v>
      </c>
      <c r="E61" s="825">
        <v>42916</v>
      </c>
      <c r="F61" s="826" t="s">
        <v>1671</v>
      </c>
      <c r="G61" s="835">
        <v>0.3</v>
      </c>
      <c r="H61" s="836">
        <v>8352</v>
      </c>
      <c r="I61" s="902"/>
      <c r="J61" s="903">
        <v>8352</v>
      </c>
      <c r="K61" s="920">
        <v>0</v>
      </c>
    </row>
    <row r="62" spans="2:11">
      <c r="B62" s="833" t="s">
        <v>806</v>
      </c>
      <c r="C62" s="833" t="s">
        <v>1465</v>
      </c>
      <c r="D62" s="834" t="s">
        <v>1466</v>
      </c>
      <c r="E62" s="825">
        <v>42916</v>
      </c>
      <c r="F62" s="826" t="s">
        <v>1671</v>
      </c>
      <c r="G62" s="835">
        <v>0.3</v>
      </c>
      <c r="H62" s="836">
        <v>8352</v>
      </c>
      <c r="I62" s="902"/>
      <c r="J62" s="903">
        <v>8352</v>
      </c>
      <c r="K62" s="920">
        <v>0</v>
      </c>
    </row>
    <row r="63" spans="2:11">
      <c r="B63" s="833" t="s">
        <v>807</v>
      </c>
      <c r="C63" s="833" t="s">
        <v>1467</v>
      </c>
      <c r="D63" s="834" t="s">
        <v>1468</v>
      </c>
      <c r="E63" s="825">
        <v>42916</v>
      </c>
      <c r="F63" s="826" t="s">
        <v>1671</v>
      </c>
      <c r="G63" s="835">
        <v>0.3</v>
      </c>
      <c r="H63" s="836">
        <v>8352</v>
      </c>
      <c r="I63" s="902"/>
      <c r="J63" s="903">
        <v>8352</v>
      </c>
      <c r="K63" s="920">
        <v>0</v>
      </c>
    </row>
    <row r="64" spans="2:11">
      <c r="B64" s="833" t="s">
        <v>808</v>
      </c>
      <c r="C64" s="833" t="s">
        <v>1469</v>
      </c>
      <c r="D64" s="834" t="s">
        <v>1470</v>
      </c>
      <c r="E64" s="825">
        <v>42916</v>
      </c>
      <c r="F64" s="826" t="s">
        <v>1671</v>
      </c>
      <c r="G64" s="835">
        <v>0.3</v>
      </c>
      <c r="H64" s="836">
        <v>8352</v>
      </c>
      <c r="I64" s="902"/>
      <c r="J64" s="903">
        <v>8352</v>
      </c>
      <c r="K64" s="920">
        <v>0</v>
      </c>
    </row>
    <row r="65" spans="2:11">
      <c r="B65" s="828" t="s">
        <v>903</v>
      </c>
      <c r="C65" s="828" t="s">
        <v>1471</v>
      </c>
      <c r="D65" s="837" t="s">
        <v>904</v>
      </c>
      <c r="E65" s="825">
        <v>43508</v>
      </c>
      <c r="F65" s="826" t="s">
        <v>1671</v>
      </c>
      <c r="G65" s="835">
        <v>0.3</v>
      </c>
      <c r="H65" s="838">
        <v>6949</v>
      </c>
      <c r="I65" s="902"/>
      <c r="J65" s="903">
        <v>6949</v>
      </c>
      <c r="K65" s="920">
        <v>0</v>
      </c>
    </row>
    <row r="66" spans="2:11">
      <c r="B66" s="828" t="s">
        <v>905</v>
      </c>
      <c r="C66" s="828" t="s">
        <v>1472</v>
      </c>
      <c r="D66" s="837" t="s">
        <v>1473</v>
      </c>
      <c r="E66" s="825">
        <v>43675</v>
      </c>
      <c r="F66" s="826" t="s">
        <v>1671</v>
      </c>
      <c r="G66" s="835">
        <v>0.3</v>
      </c>
      <c r="H66" s="838">
        <v>10647.2</v>
      </c>
      <c r="I66" s="902"/>
      <c r="J66" s="903">
        <v>10647.2</v>
      </c>
      <c r="K66" s="920">
        <v>0</v>
      </c>
    </row>
    <row r="67" spans="2:11">
      <c r="B67" s="828" t="s">
        <v>906</v>
      </c>
      <c r="C67" s="828" t="s">
        <v>1474</v>
      </c>
      <c r="D67" s="837" t="s">
        <v>907</v>
      </c>
      <c r="E67" s="825">
        <v>43675</v>
      </c>
      <c r="F67" s="826" t="s">
        <v>1671</v>
      </c>
      <c r="G67" s="835">
        <v>0.3</v>
      </c>
      <c r="H67" s="838">
        <v>7180.01</v>
      </c>
      <c r="I67" s="902"/>
      <c r="J67" s="903">
        <v>7180.01</v>
      </c>
      <c r="K67" s="920">
        <v>0</v>
      </c>
    </row>
    <row r="68" spans="2:11">
      <c r="B68" s="833" t="s">
        <v>643</v>
      </c>
      <c r="C68" s="828" t="s">
        <v>1475</v>
      </c>
      <c r="D68" s="834" t="s">
        <v>644</v>
      </c>
      <c r="E68" s="825">
        <v>42369</v>
      </c>
      <c r="F68" s="826" t="s">
        <v>1671</v>
      </c>
      <c r="G68" s="835">
        <v>0.3</v>
      </c>
      <c r="H68" s="836">
        <v>11999</v>
      </c>
      <c r="I68" s="902"/>
      <c r="J68" s="903">
        <v>11999</v>
      </c>
      <c r="K68" s="920">
        <v>0</v>
      </c>
    </row>
    <row r="69" spans="2:11">
      <c r="B69" s="833" t="s">
        <v>645</v>
      </c>
      <c r="C69" s="828" t="s">
        <v>1476</v>
      </c>
      <c r="D69" s="834" t="s">
        <v>1477</v>
      </c>
      <c r="E69" s="825">
        <v>42369</v>
      </c>
      <c r="F69" s="826" t="s">
        <v>1671</v>
      </c>
      <c r="G69" s="835">
        <v>0.3</v>
      </c>
      <c r="H69" s="836">
        <v>7308</v>
      </c>
      <c r="I69" s="902"/>
      <c r="J69" s="903">
        <v>7308</v>
      </c>
      <c r="K69" s="920">
        <v>0</v>
      </c>
    </row>
    <row r="70" spans="2:11">
      <c r="B70" s="833" t="s">
        <v>647</v>
      </c>
      <c r="C70" s="828" t="s">
        <v>1478</v>
      </c>
      <c r="D70" s="834" t="s">
        <v>644</v>
      </c>
      <c r="E70" s="825">
        <v>42369</v>
      </c>
      <c r="F70" s="826" t="s">
        <v>1671</v>
      </c>
      <c r="G70" s="835">
        <v>0.3</v>
      </c>
      <c r="H70" s="836">
        <v>5137.47</v>
      </c>
      <c r="I70" s="902"/>
      <c r="J70" s="903">
        <v>5137.47</v>
      </c>
      <c r="K70" s="920">
        <v>0</v>
      </c>
    </row>
    <row r="71" spans="2:11">
      <c r="B71" s="833" t="s">
        <v>648</v>
      </c>
      <c r="C71" s="828" t="s">
        <v>1479</v>
      </c>
      <c r="D71" s="834" t="s">
        <v>644</v>
      </c>
      <c r="E71" s="825">
        <v>42369</v>
      </c>
      <c r="F71" s="826" t="s">
        <v>1671</v>
      </c>
      <c r="G71" s="835">
        <v>0.3</v>
      </c>
      <c r="H71" s="836">
        <v>2500</v>
      </c>
      <c r="I71" s="902"/>
      <c r="J71" s="903">
        <v>2500</v>
      </c>
      <c r="K71" s="920">
        <v>0</v>
      </c>
    </row>
    <row r="72" spans="2:11">
      <c r="B72" s="833" t="s">
        <v>650</v>
      </c>
      <c r="C72" s="828" t="s">
        <v>1480</v>
      </c>
      <c r="D72" s="834" t="s">
        <v>644</v>
      </c>
      <c r="E72" s="825">
        <v>42369</v>
      </c>
      <c r="F72" s="826" t="s">
        <v>1671</v>
      </c>
      <c r="G72" s="835">
        <v>0.3</v>
      </c>
      <c r="H72" s="836">
        <v>2500</v>
      </c>
      <c r="I72" s="902"/>
      <c r="J72" s="903">
        <v>2500</v>
      </c>
      <c r="K72" s="920">
        <v>0</v>
      </c>
    </row>
    <row r="73" spans="2:11">
      <c r="B73" s="833" t="s">
        <v>651</v>
      </c>
      <c r="C73" s="828" t="s">
        <v>1481</v>
      </c>
      <c r="D73" s="834" t="s">
        <v>652</v>
      </c>
      <c r="E73" s="825">
        <v>42369</v>
      </c>
      <c r="F73" s="826" t="s">
        <v>1671</v>
      </c>
      <c r="G73" s="835">
        <v>0.3</v>
      </c>
      <c r="H73" s="836">
        <v>2500</v>
      </c>
      <c r="I73" s="902"/>
      <c r="J73" s="903">
        <v>2500</v>
      </c>
      <c r="K73" s="920">
        <v>0</v>
      </c>
    </row>
    <row r="74" spans="2:11">
      <c r="B74" s="833" t="s">
        <v>653</v>
      </c>
      <c r="C74" s="828" t="s">
        <v>1482</v>
      </c>
      <c r="D74" s="834" t="s">
        <v>644</v>
      </c>
      <c r="E74" s="825">
        <v>42369</v>
      </c>
      <c r="F74" s="826" t="s">
        <v>1671</v>
      </c>
      <c r="G74" s="835">
        <v>0.3</v>
      </c>
      <c r="H74" s="836">
        <v>2500</v>
      </c>
      <c r="I74" s="902"/>
      <c r="J74" s="903">
        <v>2500</v>
      </c>
      <c r="K74" s="920">
        <v>0</v>
      </c>
    </row>
    <row r="75" spans="2:11">
      <c r="B75" s="833" t="s">
        <v>654</v>
      </c>
      <c r="C75" s="828" t="s">
        <v>1483</v>
      </c>
      <c r="D75" s="834" t="s">
        <v>1484</v>
      </c>
      <c r="E75" s="825">
        <v>42369</v>
      </c>
      <c r="F75" s="826" t="s">
        <v>1671</v>
      </c>
      <c r="G75" s="835">
        <v>0.3</v>
      </c>
      <c r="H75" s="836">
        <v>4524</v>
      </c>
      <c r="I75" s="902"/>
      <c r="J75" s="903">
        <v>4524</v>
      </c>
      <c r="K75" s="920">
        <v>0</v>
      </c>
    </row>
    <row r="76" spans="2:11">
      <c r="B76" s="833" t="s">
        <v>656</v>
      </c>
      <c r="C76" s="828" t="s">
        <v>1485</v>
      </c>
      <c r="D76" s="834" t="s">
        <v>1484</v>
      </c>
      <c r="E76" s="825">
        <v>42369</v>
      </c>
      <c r="F76" s="826" t="s">
        <v>1671</v>
      </c>
      <c r="G76" s="835">
        <v>0.3</v>
      </c>
      <c r="H76" s="836">
        <v>4524</v>
      </c>
      <c r="I76" s="902"/>
      <c r="J76" s="903">
        <v>4524</v>
      </c>
      <c r="K76" s="920">
        <v>0</v>
      </c>
    </row>
    <row r="77" spans="2:11">
      <c r="B77" s="833" t="s">
        <v>657</v>
      </c>
      <c r="C77" s="828" t="s">
        <v>1486</v>
      </c>
      <c r="D77" s="834" t="s">
        <v>658</v>
      </c>
      <c r="E77" s="825">
        <v>42369</v>
      </c>
      <c r="F77" s="826" t="s">
        <v>1671</v>
      </c>
      <c r="G77" s="835">
        <v>0.3</v>
      </c>
      <c r="H77" s="836">
        <v>2500</v>
      </c>
      <c r="I77" s="902"/>
      <c r="J77" s="903">
        <v>2500</v>
      </c>
      <c r="K77" s="920">
        <v>0</v>
      </c>
    </row>
    <row r="78" spans="2:11">
      <c r="B78" s="833" t="s">
        <v>659</v>
      </c>
      <c r="C78" s="828" t="s">
        <v>1487</v>
      </c>
      <c r="D78" s="834" t="s">
        <v>1484</v>
      </c>
      <c r="E78" s="825">
        <v>42369</v>
      </c>
      <c r="F78" s="826" t="s">
        <v>1671</v>
      </c>
      <c r="G78" s="835">
        <v>0.3</v>
      </c>
      <c r="H78" s="836">
        <v>4524</v>
      </c>
      <c r="I78" s="902"/>
      <c r="J78" s="903">
        <v>4524</v>
      </c>
      <c r="K78" s="920">
        <v>0</v>
      </c>
    </row>
    <row r="79" spans="2:11">
      <c r="B79" s="833" t="s">
        <v>660</v>
      </c>
      <c r="C79" s="828" t="s">
        <v>1488</v>
      </c>
      <c r="D79" s="834" t="s">
        <v>658</v>
      </c>
      <c r="E79" s="825">
        <v>42369</v>
      </c>
      <c r="F79" s="826" t="s">
        <v>1671</v>
      </c>
      <c r="G79" s="835">
        <v>0.3</v>
      </c>
      <c r="H79" s="836">
        <v>3500</v>
      </c>
      <c r="I79" s="902"/>
      <c r="J79" s="903">
        <v>3500</v>
      </c>
      <c r="K79" s="920">
        <v>0</v>
      </c>
    </row>
    <row r="80" spans="2:11">
      <c r="B80" s="833" t="s">
        <v>662</v>
      </c>
      <c r="C80" s="828" t="s">
        <v>1489</v>
      </c>
      <c r="D80" s="834" t="s">
        <v>663</v>
      </c>
      <c r="E80" s="825">
        <v>42369</v>
      </c>
      <c r="F80" s="826" t="s">
        <v>1671</v>
      </c>
      <c r="G80" s="835">
        <v>0.3</v>
      </c>
      <c r="H80" s="836">
        <v>3699.99</v>
      </c>
      <c r="I80" s="902"/>
      <c r="J80" s="903">
        <v>3699.99</v>
      </c>
      <c r="K80" s="920">
        <v>0</v>
      </c>
    </row>
    <row r="81" spans="2:13">
      <c r="B81" s="833" t="s">
        <v>664</v>
      </c>
      <c r="C81" s="828" t="s">
        <v>1490</v>
      </c>
      <c r="D81" s="834" t="s">
        <v>665</v>
      </c>
      <c r="E81" s="825">
        <v>42369</v>
      </c>
      <c r="F81" s="826" t="s">
        <v>1671</v>
      </c>
      <c r="G81" s="835">
        <v>0.3</v>
      </c>
      <c r="H81" s="836">
        <v>10298</v>
      </c>
      <c r="I81" s="902"/>
      <c r="J81" s="903">
        <v>10298</v>
      </c>
      <c r="K81" s="920">
        <v>0</v>
      </c>
    </row>
    <row r="82" spans="2:13">
      <c r="B82" s="828" t="s">
        <v>666</v>
      </c>
      <c r="C82" s="828" t="s">
        <v>1491</v>
      </c>
      <c r="D82" s="824" t="s">
        <v>665</v>
      </c>
      <c r="E82" s="825">
        <v>42369</v>
      </c>
      <c r="F82" s="826" t="s">
        <v>1671</v>
      </c>
      <c r="G82" s="835">
        <v>0.3</v>
      </c>
      <c r="H82" s="836">
        <v>10298</v>
      </c>
      <c r="I82" s="902"/>
      <c r="J82" s="903">
        <v>10298</v>
      </c>
      <c r="K82" s="920">
        <v>0</v>
      </c>
    </row>
    <row r="83" spans="2:13">
      <c r="B83" s="833" t="s">
        <v>809</v>
      </c>
      <c r="C83" s="833" t="s">
        <v>1492</v>
      </c>
      <c r="D83" s="834" t="s">
        <v>801</v>
      </c>
      <c r="E83" s="825">
        <v>42916</v>
      </c>
      <c r="F83" s="826" t="s">
        <v>1671</v>
      </c>
      <c r="G83" s="835">
        <v>0.3</v>
      </c>
      <c r="H83" s="836">
        <v>9860</v>
      </c>
      <c r="I83" s="902"/>
      <c r="J83" s="903">
        <v>9860</v>
      </c>
      <c r="K83" s="920">
        <v>0</v>
      </c>
    </row>
    <row r="84" spans="2:13">
      <c r="B84" s="833" t="s">
        <v>810</v>
      </c>
      <c r="C84" s="833" t="s">
        <v>1493</v>
      </c>
      <c r="D84" s="834" t="s">
        <v>798</v>
      </c>
      <c r="E84" s="825">
        <v>42916</v>
      </c>
      <c r="F84" s="826" t="s">
        <v>1671</v>
      </c>
      <c r="G84" s="835">
        <v>0.3</v>
      </c>
      <c r="H84" s="836">
        <v>9280</v>
      </c>
      <c r="I84" s="902"/>
      <c r="J84" s="903">
        <v>9280</v>
      </c>
      <c r="K84" s="920">
        <v>0</v>
      </c>
    </row>
    <row r="85" spans="2:13">
      <c r="B85" s="833" t="s">
        <v>811</v>
      </c>
      <c r="C85" s="833" t="s">
        <v>1494</v>
      </c>
      <c r="D85" s="834" t="s">
        <v>799</v>
      </c>
      <c r="E85" s="825">
        <v>42916</v>
      </c>
      <c r="F85" s="826" t="s">
        <v>1671</v>
      </c>
      <c r="G85" s="835">
        <v>0.3</v>
      </c>
      <c r="H85" s="836">
        <v>9860</v>
      </c>
      <c r="I85" s="902"/>
      <c r="J85" s="903">
        <v>9860</v>
      </c>
      <c r="K85" s="920">
        <v>0</v>
      </c>
    </row>
    <row r="86" spans="2:13">
      <c r="B86" s="833" t="s">
        <v>812</v>
      </c>
      <c r="C86" s="833" t="s">
        <v>1495</v>
      </c>
      <c r="D86" s="834" t="s">
        <v>800</v>
      </c>
      <c r="E86" s="825">
        <v>42916</v>
      </c>
      <c r="F86" s="826" t="s">
        <v>1671</v>
      </c>
      <c r="G86" s="835">
        <v>0.3</v>
      </c>
      <c r="H86" s="836">
        <v>9860</v>
      </c>
      <c r="I86" s="902"/>
      <c r="J86" s="903">
        <v>9860</v>
      </c>
      <c r="K86" s="920">
        <v>0</v>
      </c>
    </row>
    <row r="87" spans="2:13">
      <c r="B87" s="833" t="s">
        <v>813</v>
      </c>
      <c r="C87" s="833" t="s">
        <v>1496</v>
      </c>
      <c r="D87" s="834" t="s">
        <v>814</v>
      </c>
      <c r="E87" s="825">
        <v>42916</v>
      </c>
      <c r="F87" s="826" t="s">
        <v>1671</v>
      </c>
      <c r="G87" s="835">
        <v>0.3</v>
      </c>
      <c r="H87" s="836">
        <v>9860</v>
      </c>
      <c r="I87" s="902"/>
      <c r="J87" s="903">
        <v>9860</v>
      </c>
      <c r="K87" s="920">
        <v>0</v>
      </c>
    </row>
    <row r="88" spans="2:13">
      <c r="B88" s="833" t="s">
        <v>854</v>
      </c>
      <c r="C88" s="833" t="s">
        <v>1497</v>
      </c>
      <c r="D88" s="834" t="s">
        <v>853</v>
      </c>
      <c r="E88" s="825">
        <v>43397</v>
      </c>
      <c r="F88" s="826" t="s">
        <v>1671</v>
      </c>
      <c r="G88" s="835">
        <v>0.3</v>
      </c>
      <c r="H88" s="836">
        <v>17980</v>
      </c>
      <c r="I88" s="902"/>
      <c r="J88" s="903">
        <v>17980</v>
      </c>
      <c r="K88" s="920">
        <v>0</v>
      </c>
    </row>
    <row r="89" spans="2:13">
      <c r="B89" s="833" t="s">
        <v>861</v>
      </c>
      <c r="C89" s="833" t="s">
        <v>1498</v>
      </c>
      <c r="D89" s="834" t="s">
        <v>862</v>
      </c>
      <c r="E89" s="825">
        <v>43377</v>
      </c>
      <c r="F89" s="826" t="s">
        <v>1671</v>
      </c>
      <c r="G89" s="835">
        <v>0.3</v>
      </c>
      <c r="H89" s="836">
        <v>2798.99</v>
      </c>
      <c r="I89" s="902"/>
      <c r="J89" s="903">
        <v>2798.99</v>
      </c>
      <c r="K89" s="920">
        <v>0</v>
      </c>
    </row>
    <row r="90" spans="2:13">
      <c r="B90" s="828" t="s">
        <v>626</v>
      </c>
      <c r="C90" s="828" t="s">
        <v>1499</v>
      </c>
      <c r="D90" s="824" t="s">
        <v>627</v>
      </c>
      <c r="E90" s="825">
        <v>42369</v>
      </c>
      <c r="F90" s="826" t="s">
        <v>1671</v>
      </c>
      <c r="G90" s="835">
        <v>0.3</v>
      </c>
      <c r="H90" s="836">
        <v>2998.99</v>
      </c>
      <c r="I90" s="902"/>
      <c r="J90" s="903">
        <v>2998.99</v>
      </c>
      <c r="K90" s="920">
        <v>0</v>
      </c>
    </row>
    <row r="91" spans="2:13">
      <c r="B91" s="828" t="s">
        <v>628</v>
      </c>
      <c r="C91" s="828" t="s">
        <v>1500</v>
      </c>
      <c r="D91" s="824" t="s">
        <v>629</v>
      </c>
      <c r="E91" s="825">
        <v>42369</v>
      </c>
      <c r="F91" s="826" t="s">
        <v>1671</v>
      </c>
      <c r="G91" s="835">
        <v>0.3</v>
      </c>
      <c r="H91" s="836">
        <v>2998.99</v>
      </c>
      <c r="I91" s="902"/>
      <c r="J91" s="903">
        <v>2998.99</v>
      </c>
      <c r="K91" s="920">
        <v>0</v>
      </c>
    </row>
    <row r="92" spans="2:13">
      <c r="B92" s="828" t="s">
        <v>815</v>
      </c>
      <c r="C92" s="828" t="s">
        <v>1501</v>
      </c>
      <c r="D92" s="824" t="s">
        <v>804</v>
      </c>
      <c r="E92" s="825">
        <v>42916</v>
      </c>
      <c r="F92" s="826" t="s">
        <v>1671</v>
      </c>
      <c r="G92" s="835">
        <v>0.3</v>
      </c>
      <c r="H92" s="836">
        <v>9396.01</v>
      </c>
      <c r="I92" s="902"/>
      <c r="J92" s="903">
        <v>9396.01</v>
      </c>
      <c r="K92" s="920">
        <v>0</v>
      </c>
      <c r="M92" s="839"/>
    </row>
    <row r="93" spans="2:13">
      <c r="B93" s="828" t="s">
        <v>817</v>
      </c>
      <c r="C93" s="828" t="s">
        <v>1502</v>
      </c>
      <c r="D93" s="824" t="s">
        <v>818</v>
      </c>
      <c r="E93" s="825">
        <v>42916</v>
      </c>
      <c r="F93" s="826" t="s">
        <v>1671</v>
      </c>
      <c r="G93" s="835">
        <v>0.3</v>
      </c>
      <c r="H93" s="836">
        <v>8444.7999999999993</v>
      </c>
      <c r="I93" s="902"/>
      <c r="J93" s="903">
        <v>8444.7999999999993</v>
      </c>
      <c r="K93" s="920">
        <v>0</v>
      </c>
    </row>
    <row r="94" spans="2:13">
      <c r="B94" s="828" t="s">
        <v>856</v>
      </c>
      <c r="C94" s="828" t="s">
        <v>1503</v>
      </c>
      <c r="D94" s="834" t="s">
        <v>855</v>
      </c>
      <c r="E94" s="825">
        <v>43397</v>
      </c>
      <c r="F94" s="826" t="s">
        <v>1671</v>
      </c>
      <c r="G94" s="835">
        <v>0.3</v>
      </c>
      <c r="H94" s="838">
        <v>8946</v>
      </c>
      <c r="I94" s="902"/>
      <c r="J94" s="903">
        <v>8946</v>
      </c>
      <c r="K94" s="920">
        <v>0</v>
      </c>
    </row>
    <row r="95" spans="2:13">
      <c r="B95" s="828" t="s">
        <v>858</v>
      </c>
      <c r="C95" s="828" t="s">
        <v>1504</v>
      </c>
      <c r="D95" s="834" t="s">
        <v>857</v>
      </c>
      <c r="E95" s="825">
        <v>43403</v>
      </c>
      <c r="F95" s="826" t="s">
        <v>1671</v>
      </c>
      <c r="G95" s="835">
        <v>0.3</v>
      </c>
      <c r="H95" s="840">
        <v>3299</v>
      </c>
      <c r="I95" s="902"/>
      <c r="J95" s="903">
        <v>3299</v>
      </c>
      <c r="K95" s="920">
        <v>0</v>
      </c>
    </row>
    <row r="96" spans="2:13">
      <c r="B96" s="828" t="s">
        <v>859</v>
      </c>
      <c r="C96" s="828" t="s">
        <v>1505</v>
      </c>
      <c r="D96" s="837" t="s">
        <v>860</v>
      </c>
      <c r="E96" s="825">
        <v>43403</v>
      </c>
      <c r="F96" s="826" t="s">
        <v>1671</v>
      </c>
      <c r="G96" s="835">
        <v>0.3</v>
      </c>
      <c r="H96" s="838">
        <v>2699</v>
      </c>
      <c r="I96" s="902"/>
      <c r="J96" s="903">
        <v>2699</v>
      </c>
      <c r="K96" s="920">
        <v>0</v>
      </c>
    </row>
    <row r="97" spans="2:11">
      <c r="B97" s="828" t="s">
        <v>1352</v>
      </c>
      <c r="C97" s="828" t="s">
        <v>1506</v>
      </c>
      <c r="D97" s="837" t="s">
        <v>1507</v>
      </c>
      <c r="E97" s="825">
        <v>43486</v>
      </c>
      <c r="F97" s="826" t="s">
        <v>1671</v>
      </c>
      <c r="G97" s="835">
        <v>0.3</v>
      </c>
      <c r="H97" s="838">
        <v>9017.84</v>
      </c>
      <c r="I97" s="902"/>
      <c r="J97" s="903">
        <v>9017.84</v>
      </c>
      <c r="K97" s="920">
        <v>0</v>
      </c>
    </row>
    <row r="98" spans="2:11">
      <c r="B98" s="828" t="s">
        <v>634</v>
      </c>
      <c r="C98" s="828" t="s">
        <v>1508</v>
      </c>
      <c r="D98" s="824" t="s">
        <v>635</v>
      </c>
      <c r="E98" s="825">
        <v>42369</v>
      </c>
      <c r="F98" s="826" t="s">
        <v>1671</v>
      </c>
      <c r="G98" s="835">
        <v>0.1</v>
      </c>
      <c r="H98" s="836">
        <v>3000</v>
      </c>
      <c r="I98" s="902">
        <v>25</v>
      </c>
      <c r="J98" s="903">
        <v>2550</v>
      </c>
      <c r="K98" s="920">
        <v>450</v>
      </c>
    </row>
    <row r="99" spans="2:11">
      <c r="B99" s="828" t="s">
        <v>636</v>
      </c>
      <c r="C99" s="828" t="s">
        <v>1509</v>
      </c>
      <c r="D99" s="824" t="s">
        <v>1510</v>
      </c>
      <c r="E99" s="825">
        <v>42369</v>
      </c>
      <c r="F99" s="826" t="s">
        <v>1671</v>
      </c>
      <c r="G99" s="835">
        <v>0.3</v>
      </c>
      <c r="H99" s="836">
        <v>5899</v>
      </c>
      <c r="I99" s="902"/>
      <c r="J99" s="903">
        <v>5899</v>
      </c>
      <c r="K99" s="920">
        <v>0</v>
      </c>
    </row>
    <row r="100" spans="2:11">
      <c r="B100" s="828" t="s">
        <v>630</v>
      </c>
      <c r="C100" s="828" t="s">
        <v>1511</v>
      </c>
      <c r="D100" s="824" t="s">
        <v>1512</v>
      </c>
      <c r="E100" s="825">
        <v>42369</v>
      </c>
      <c r="F100" s="826" t="s">
        <v>1671</v>
      </c>
      <c r="G100" s="835">
        <v>0.3</v>
      </c>
      <c r="H100" s="836">
        <v>2076.9899999999998</v>
      </c>
      <c r="I100" s="902"/>
      <c r="J100" s="903">
        <v>2076.9899999999998</v>
      </c>
      <c r="K100" s="920">
        <v>0</v>
      </c>
    </row>
    <row r="101" spans="2:11">
      <c r="B101" s="828" t="s">
        <v>632</v>
      </c>
      <c r="C101" s="828" t="s">
        <v>1513</v>
      </c>
      <c r="D101" s="824" t="s">
        <v>1514</v>
      </c>
      <c r="E101" s="825">
        <v>42369</v>
      </c>
      <c r="F101" s="826" t="s">
        <v>1671</v>
      </c>
      <c r="G101" s="835">
        <v>0.3</v>
      </c>
      <c r="H101" s="836">
        <v>1648.99</v>
      </c>
      <c r="I101" s="902"/>
      <c r="J101" s="903">
        <v>1648.99</v>
      </c>
      <c r="K101" s="920">
        <v>0</v>
      </c>
    </row>
    <row r="102" spans="2:11">
      <c r="B102" s="828" t="s">
        <v>1672</v>
      </c>
      <c r="C102" s="828" t="s">
        <v>1515</v>
      </c>
      <c r="D102" s="824" t="s">
        <v>638</v>
      </c>
      <c r="E102" s="825">
        <v>42369</v>
      </c>
      <c r="F102" s="826" t="s">
        <v>1671</v>
      </c>
      <c r="G102" s="835">
        <v>0.3</v>
      </c>
      <c r="H102" s="836">
        <v>8693</v>
      </c>
      <c r="I102" s="902"/>
      <c r="J102" s="903">
        <v>8693</v>
      </c>
      <c r="K102" s="920">
        <v>0</v>
      </c>
    </row>
    <row r="103" spans="2:11">
      <c r="B103" s="828" t="s">
        <v>902</v>
      </c>
      <c r="C103" s="828" t="s">
        <v>1516</v>
      </c>
      <c r="D103" s="824" t="s">
        <v>1517</v>
      </c>
      <c r="E103" s="825">
        <v>43735</v>
      </c>
      <c r="F103" s="826" t="s">
        <v>1671</v>
      </c>
      <c r="G103" s="835">
        <v>0.3</v>
      </c>
      <c r="H103" s="836">
        <v>9164</v>
      </c>
      <c r="I103" s="902"/>
      <c r="J103" s="903">
        <v>9164</v>
      </c>
      <c r="K103" s="920">
        <v>0</v>
      </c>
    </row>
    <row r="104" spans="2:11">
      <c r="B104" s="828" t="s">
        <v>1673</v>
      </c>
      <c r="C104" s="833" t="s">
        <v>1518</v>
      </c>
      <c r="D104" s="834" t="s">
        <v>1519</v>
      </c>
      <c r="E104" s="825">
        <v>42776</v>
      </c>
      <c r="F104" s="826" t="s">
        <v>1671</v>
      </c>
      <c r="G104" s="835">
        <v>0.25</v>
      </c>
      <c r="H104" s="836">
        <v>28206.16</v>
      </c>
      <c r="I104" s="902"/>
      <c r="J104" s="903">
        <v>28206.16</v>
      </c>
      <c r="K104" s="920">
        <v>0</v>
      </c>
    </row>
    <row r="105" spans="2:11">
      <c r="B105" s="828" t="s">
        <v>667</v>
      </c>
      <c r="C105" s="828" t="s">
        <v>1520</v>
      </c>
      <c r="D105" s="824" t="s">
        <v>869</v>
      </c>
      <c r="E105" s="825">
        <v>42369</v>
      </c>
      <c r="F105" s="826" t="s">
        <v>1671</v>
      </c>
      <c r="G105" s="835">
        <v>0.35</v>
      </c>
      <c r="H105" s="836">
        <v>7946</v>
      </c>
      <c r="I105" s="902"/>
      <c r="J105" s="903">
        <v>7946</v>
      </c>
      <c r="K105" s="920">
        <v>0</v>
      </c>
    </row>
    <row r="106" spans="2:11">
      <c r="B106" s="828" t="s">
        <v>669</v>
      </c>
      <c r="C106" s="828" t="s">
        <v>1521</v>
      </c>
      <c r="D106" s="824" t="s">
        <v>870</v>
      </c>
      <c r="E106" s="825">
        <v>42369</v>
      </c>
      <c r="F106" s="826" t="s">
        <v>1671</v>
      </c>
      <c r="G106" s="835">
        <v>0.35</v>
      </c>
      <c r="H106" s="836">
        <v>7946</v>
      </c>
      <c r="I106" s="902"/>
      <c r="J106" s="903">
        <v>7946</v>
      </c>
      <c r="K106" s="920">
        <v>0</v>
      </c>
    </row>
    <row r="107" spans="2:11">
      <c r="B107" s="828" t="s">
        <v>671</v>
      </c>
      <c r="C107" s="828" t="s">
        <v>1522</v>
      </c>
      <c r="D107" s="824" t="s">
        <v>871</v>
      </c>
      <c r="E107" s="825">
        <v>42369</v>
      </c>
      <c r="F107" s="826" t="s">
        <v>1671</v>
      </c>
      <c r="G107" s="835">
        <v>0.35</v>
      </c>
      <c r="H107" s="836">
        <v>7946</v>
      </c>
      <c r="I107" s="902"/>
      <c r="J107" s="903">
        <v>7946</v>
      </c>
      <c r="K107" s="920">
        <v>0</v>
      </c>
    </row>
    <row r="108" spans="2:11">
      <c r="B108" s="828" t="s">
        <v>673</v>
      </c>
      <c r="C108" s="828" t="s">
        <v>1523</v>
      </c>
      <c r="D108" s="824" t="s">
        <v>882</v>
      </c>
      <c r="E108" s="825">
        <v>42369</v>
      </c>
      <c r="F108" s="826" t="s">
        <v>1671</v>
      </c>
      <c r="G108" s="835">
        <v>0.35</v>
      </c>
      <c r="H108" s="836">
        <v>8386.7999999999993</v>
      </c>
      <c r="I108" s="902"/>
      <c r="J108" s="903">
        <v>8386.81</v>
      </c>
      <c r="K108" s="920">
        <v>-0.01</v>
      </c>
    </row>
    <row r="109" spans="2:11">
      <c r="B109" s="828" t="s">
        <v>675</v>
      </c>
      <c r="C109" s="828" t="s">
        <v>1524</v>
      </c>
      <c r="D109" s="824" t="s">
        <v>878</v>
      </c>
      <c r="E109" s="825">
        <v>42369</v>
      </c>
      <c r="F109" s="826" t="s">
        <v>1671</v>
      </c>
      <c r="G109" s="835">
        <v>0.35</v>
      </c>
      <c r="H109" s="836">
        <v>19198</v>
      </c>
      <c r="I109" s="902"/>
      <c r="J109" s="903">
        <v>19198</v>
      </c>
      <c r="K109" s="920">
        <v>0</v>
      </c>
    </row>
    <row r="110" spans="2:11">
      <c r="B110" s="828" t="s">
        <v>677</v>
      </c>
      <c r="C110" s="828" t="s">
        <v>1525</v>
      </c>
      <c r="D110" s="824" t="s">
        <v>880</v>
      </c>
      <c r="E110" s="825">
        <v>42369</v>
      </c>
      <c r="F110" s="826" t="s">
        <v>1671</v>
      </c>
      <c r="G110" s="835">
        <v>0.35</v>
      </c>
      <c r="H110" s="836">
        <v>10486.4</v>
      </c>
      <c r="I110" s="902"/>
      <c r="J110" s="903">
        <v>10486.4</v>
      </c>
      <c r="K110" s="920">
        <v>0</v>
      </c>
    </row>
    <row r="111" spans="2:11">
      <c r="B111" s="828" t="s">
        <v>679</v>
      </c>
      <c r="C111" s="828" t="s">
        <v>1526</v>
      </c>
      <c r="D111" s="824" t="s">
        <v>909</v>
      </c>
      <c r="E111" s="825">
        <v>42369</v>
      </c>
      <c r="F111" s="826" t="s">
        <v>1671</v>
      </c>
      <c r="G111" s="835">
        <v>0.35</v>
      </c>
      <c r="H111" s="836">
        <v>8700</v>
      </c>
      <c r="I111" s="902"/>
      <c r="J111" s="903">
        <v>8700</v>
      </c>
      <c r="K111" s="920">
        <v>0</v>
      </c>
    </row>
    <row r="112" spans="2:11">
      <c r="B112" s="828" t="s">
        <v>681</v>
      </c>
      <c r="C112" s="828" t="s">
        <v>1527</v>
      </c>
      <c r="D112" s="824" t="s">
        <v>1528</v>
      </c>
      <c r="E112" s="825">
        <v>42369</v>
      </c>
      <c r="F112" s="826" t="s">
        <v>1671</v>
      </c>
      <c r="G112" s="835">
        <v>0.1</v>
      </c>
      <c r="H112" s="836">
        <v>23450</v>
      </c>
      <c r="I112" s="902">
        <v>195.42</v>
      </c>
      <c r="J112" s="903">
        <v>19932.5</v>
      </c>
      <c r="K112" s="920">
        <v>3517.5</v>
      </c>
    </row>
    <row r="113" spans="2:13">
      <c r="B113" s="828" t="s">
        <v>683</v>
      </c>
      <c r="C113" s="828" t="s">
        <v>1529</v>
      </c>
      <c r="D113" s="824" t="s">
        <v>1528</v>
      </c>
      <c r="E113" s="825">
        <v>42369</v>
      </c>
      <c r="F113" s="826" t="s">
        <v>1671</v>
      </c>
      <c r="G113" s="835">
        <v>0.1</v>
      </c>
      <c r="H113" s="836">
        <v>23450</v>
      </c>
      <c r="I113" s="902">
        <v>195.42</v>
      </c>
      <c r="J113" s="903">
        <v>19932.5</v>
      </c>
      <c r="K113" s="920">
        <v>3517.5</v>
      </c>
    </row>
    <row r="114" spans="2:13">
      <c r="B114" s="828" t="s">
        <v>685</v>
      </c>
      <c r="C114" s="828" t="s">
        <v>1530</v>
      </c>
      <c r="D114" s="824" t="s">
        <v>1531</v>
      </c>
      <c r="E114" s="825">
        <v>42369</v>
      </c>
      <c r="F114" s="826" t="s">
        <v>1671</v>
      </c>
      <c r="G114" s="835">
        <v>0.1</v>
      </c>
      <c r="H114" s="836">
        <v>4935.8</v>
      </c>
      <c r="I114" s="902">
        <v>41.13</v>
      </c>
      <c r="J114" s="903">
        <v>4195.43</v>
      </c>
      <c r="K114" s="920">
        <v>740.37</v>
      </c>
    </row>
    <row r="115" spans="2:13">
      <c r="B115" s="828" t="s">
        <v>687</v>
      </c>
      <c r="C115" s="828" t="s">
        <v>1532</v>
      </c>
      <c r="D115" s="824" t="s">
        <v>1531</v>
      </c>
      <c r="E115" s="825">
        <v>42369</v>
      </c>
      <c r="F115" s="826" t="s">
        <v>1671</v>
      </c>
      <c r="G115" s="835">
        <v>0.1</v>
      </c>
      <c r="H115" s="836">
        <v>4935.8</v>
      </c>
      <c r="I115" s="902">
        <v>41.13</v>
      </c>
      <c r="J115" s="903">
        <v>4195.43</v>
      </c>
      <c r="K115" s="920">
        <v>740.37</v>
      </c>
    </row>
    <row r="116" spans="2:13">
      <c r="B116" s="828" t="s">
        <v>689</v>
      </c>
      <c r="C116" s="828" t="s">
        <v>1533</v>
      </c>
      <c r="D116" s="824" t="s">
        <v>1534</v>
      </c>
      <c r="E116" s="825">
        <v>42369</v>
      </c>
      <c r="F116" s="826" t="s">
        <v>1671</v>
      </c>
      <c r="G116" s="835">
        <v>0.1</v>
      </c>
      <c r="H116" s="836">
        <v>9431.16</v>
      </c>
      <c r="I116" s="902">
        <v>78.59</v>
      </c>
      <c r="J116" s="903">
        <v>8016.49</v>
      </c>
      <c r="K116" s="920">
        <v>1414.67</v>
      </c>
    </row>
    <row r="117" spans="2:13">
      <c r="B117" s="828" t="s">
        <v>691</v>
      </c>
      <c r="C117" s="828" t="s">
        <v>1535</v>
      </c>
      <c r="D117" s="824" t="s">
        <v>851</v>
      </c>
      <c r="E117" s="825">
        <v>42369</v>
      </c>
      <c r="F117" s="826" t="s">
        <v>1671</v>
      </c>
      <c r="G117" s="835">
        <v>0.1</v>
      </c>
      <c r="H117" s="836">
        <v>6867.2</v>
      </c>
      <c r="I117" s="902">
        <v>57.23</v>
      </c>
      <c r="J117" s="903">
        <v>4463.68</v>
      </c>
      <c r="K117" s="920">
        <v>2403.52</v>
      </c>
    </row>
    <row r="118" spans="2:13">
      <c r="B118" s="828" t="s">
        <v>693</v>
      </c>
      <c r="C118" s="828" t="s">
        <v>1536</v>
      </c>
      <c r="D118" s="824" t="s">
        <v>851</v>
      </c>
      <c r="E118" s="825">
        <v>42369</v>
      </c>
      <c r="F118" s="826" t="s">
        <v>1671</v>
      </c>
      <c r="G118" s="835">
        <v>0.1</v>
      </c>
      <c r="H118" s="836">
        <v>6867.2</v>
      </c>
      <c r="I118" s="902">
        <v>57.23</v>
      </c>
      <c r="J118" s="903">
        <v>4463.68</v>
      </c>
      <c r="K118" s="920">
        <v>2403.52</v>
      </c>
    </row>
    <row r="119" spans="2:13">
      <c r="B119" s="828" t="s">
        <v>695</v>
      </c>
      <c r="C119" s="828" t="s">
        <v>1537</v>
      </c>
      <c r="D119" s="824" t="s">
        <v>852</v>
      </c>
      <c r="E119" s="825">
        <v>42369</v>
      </c>
      <c r="F119" s="826" t="s">
        <v>1671</v>
      </c>
      <c r="G119" s="835">
        <v>0.1</v>
      </c>
      <c r="H119" s="836">
        <v>13456</v>
      </c>
      <c r="I119" s="902">
        <v>112.13</v>
      </c>
      <c r="J119" s="903">
        <v>8746.4</v>
      </c>
      <c r="K119" s="920">
        <v>4709.6000000000004</v>
      </c>
      <c r="M119" s="473"/>
    </row>
    <row r="120" spans="2:13" ht="24">
      <c r="B120" s="828" t="s">
        <v>617</v>
      </c>
      <c r="C120" s="828" t="s">
        <v>1538</v>
      </c>
      <c r="D120" s="824" t="s">
        <v>884</v>
      </c>
      <c r="E120" s="825">
        <v>42369</v>
      </c>
      <c r="F120" s="826" t="s">
        <v>1671</v>
      </c>
      <c r="G120" s="835">
        <v>0.1</v>
      </c>
      <c r="H120" s="836">
        <v>6800</v>
      </c>
      <c r="I120" s="902">
        <v>56.67</v>
      </c>
      <c r="J120" s="903">
        <v>3400</v>
      </c>
      <c r="K120" s="920">
        <v>3400</v>
      </c>
    </row>
    <row r="121" spans="2:13" ht="24">
      <c r="B121" s="828" t="s">
        <v>620</v>
      </c>
      <c r="C121" s="828" t="s">
        <v>1539</v>
      </c>
      <c r="D121" s="824" t="s">
        <v>886</v>
      </c>
      <c r="E121" s="825">
        <v>42369</v>
      </c>
      <c r="F121" s="826" t="s">
        <v>1671</v>
      </c>
      <c r="G121" s="835">
        <v>0.1</v>
      </c>
      <c r="H121" s="836">
        <v>6800</v>
      </c>
      <c r="I121" s="902">
        <v>56.67</v>
      </c>
      <c r="J121" s="903">
        <v>3400</v>
      </c>
      <c r="K121" s="920">
        <v>3400</v>
      </c>
    </row>
    <row r="122" spans="2:13">
      <c r="B122" s="828" t="s">
        <v>621</v>
      </c>
      <c r="C122" s="828" t="s">
        <v>1540</v>
      </c>
      <c r="D122" s="824" t="s">
        <v>888</v>
      </c>
      <c r="E122" s="825">
        <v>42369</v>
      </c>
      <c r="F122" s="826" t="s">
        <v>1671</v>
      </c>
      <c r="G122" s="835">
        <v>0.1</v>
      </c>
      <c r="H122" s="836">
        <v>6800</v>
      </c>
      <c r="I122" s="902">
        <v>56.67</v>
      </c>
      <c r="J122" s="903">
        <v>3286.67</v>
      </c>
      <c r="K122" s="920">
        <v>3513.33</v>
      </c>
    </row>
    <row r="123" spans="2:13">
      <c r="B123" s="828" t="s">
        <v>623</v>
      </c>
      <c r="C123" s="828" t="s">
        <v>1541</v>
      </c>
      <c r="D123" s="824" t="s">
        <v>890</v>
      </c>
      <c r="E123" s="825">
        <v>42369</v>
      </c>
      <c r="F123" s="826" t="s">
        <v>1671</v>
      </c>
      <c r="G123" s="835">
        <v>0.1</v>
      </c>
      <c r="H123" s="836">
        <v>6800</v>
      </c>
      <c r="I123" s="902">
        <v>56.67</v>
      </c>
      <c r="J123" s="903">
        <v>3286.67</v>
      </c>
      <c r="K123" s="920">
        <v>3513.33</v>
      </c>
    </row>
    <row r="124" spans="2:13">
      <c r="B124" s="828" t="s">
        <v>624</v>
      </c>
      <c r="C124" s="828" t="s">
        <v>1542</v>
      </c>
      <c r="D124" s="824" t="s">
        <v>892</v>
      </c>
      <c r="E124" s="825">
        <v>42369</v>
      </c>
      <c r="F124" s="826" t="s">
        <v>1671</v>
      </c>
      <c r="G124" s="835">
        <v>0.1</v>
      </c>
      <c r="H124" s="836">
        <v>6800</v>
      </c>
      <c r="I124" s="902">
        <v>56.67</v>
      </c>
      <c r="J124" s="903">
        <v>3286.67</v>
      </c>
      <c r="K124" s="920">
        <v>3513.33</v>
      </c>
    </row>
    <row r="125" spans="2:13">
      <c r="B125" s="828" t="s">
        <v>848</v>
      </c>
      <c r="C125" s="833" t="s">
        <v>1543</v>
      </c>
      <c r="D125" s="834" t="s">
        <v>894</v>
      </c>
      <c r="E125" s="825">
        <v>43364</v>
      </c>
      <c r="F125" s="826" t="s">
        <v>1671</v>
      </c>
      <c r="G125" s="835">
        <v>0.1</v>
      </c>
      <c r="H125" s="841">
        <v>13800</v>
      </c>
      <c r="I125" s="902">
        <v>115</v>
      </c>
      <c r="J125" s="903">
        <v>6670</v>
      </c>
      <c r="K125" s="920">
        <v>7130</v>
      </c>
    </row>
    <row r="126" spans="2:13">
      <c r="B126" s="828" t="s">
        <v>849</v>
      </c>
      <c r="C126" s="833" t="s">
        <v>1544</v>
      </c>
      <c r="D126" s="834" t="s">
        <v>1545</v>
      </c>
      <c r="E126" s="825">
        <v>43364</v>
      </c>
      <c r="F126" s="826" t="s">
        <v>1671</v>
      </c>
      <c r="G126" s="835">
        <v>0.1</v>
      </c>
      <c r="H126" s="841">
        <v>12900</v>
      </c>
      <c r="I126" s="902">
        <v>107.5</v>
      </c>
      <c r="J126" s="903">
        <v>6020</v>
      </c>
      <c r="K126" s="920">
        <v>6880</v>
      </c>
    </row>
    <row r="127" spans="2:13">
      <c r="B127" s="828" t="s">
        <v>850</v>
      </c>
      <c r="C127" s="833" t="s">
        <v>1546</v>
      </c>
      <c r="D127" s="834" t="s">
        <v>1547</v>
      </c>
      <c r="E127" s="825">
        <v>43364</v>
      </c>
      <c r="F127" s="826" t="s">
        <v>1671</v>
      </c>
      <c r="G127" s="835">
        <v>0.1</v>
      </c>
      <c r="H127" s="841">
        <v>12900</v>
      </c>
      <c r="I127" s="902">
        <v>107.5</v>
      </c>
      <c r="J127" s="903">
        <v>6020</v>
      </c>
      <c r="K127" s="920">
        <v>6880</v>
      </c>
    </row>
    <row r="128" spans="2:13">
      <c r="B128" s="828" t="s">
        <v>883</v>
      </c>
      <c r="C128" s="833" t="s">
        <v>1548</v>
      </c>
      <c r="D128" s="834" t="s">
        <v>1549</v>
      </c>
      <c r="E128" s="825">
        <v>43636</v>
      </c>
      <c r="F128" s="826" t="s">
        <v>1671</v>
      </c>
      <c r="G128" s="835">
        <v>0.1</v>
      </c>
      <c r="H128" s="841">
        <v>12900</v>
      </c>
      <c r="I128" s="902">
        <v>107.5</v>
      </c>
      <c r="J128" s="903">
        <v>6020</v>
      </c>
      <c r="K128" s="920">
        <v>6880</v>
      </c>
    </row>
    <row r="129" spans="2:11">
      <c r="B129" s="828" t="s">
        <v>885</v>
      </c>
      <c r="C129" s="833" t="s">
        <v>1550</v>
      </c>
      <c r="D129" s="834" t="s">
        <v>1551</v>
      </c>
      <c r="E129" s="825">
        <v>43636</v>
      </c>
      <c r="F129" s="826" t="s">
        <v>1671</v>
      </c>
      <c r="G129" s="835">
        <v>0.1</v>
      </c>
      <c r="H129" s="841">
        <v>12900</v>
      </c>
      <c r="I129" s="902">
        <v>107.5</v>
      </c>
      <c r="J129" s="903">
        <v>6020</v>
      </c>
      <c r="K129" s="920">
        <v>6880</v>
      </c>
    </row>
    <row r="130" spans="2:11">
      <c r="B130" s="828" t="s">
        <v>887</v>
      </c>
      <c r="C130" s="833" t="s">
        <v>1552</v>
      </c>
      <c r="D130" s="834" t="s">
        <v>1553</v>
      </c>
      <c r="E130" s="825">
        <v>43696</v>
      </c>
      <c r="F130" s="826" t="s">
        <v>1671</v>
      </c>
      <c r="G130" s="835">
        <v>0.1</v>
      </c>
      <c r="H130" s="841">
        <v>12900</v>
      </c>
      <c r="I130" s="902">
        <v>107.5</v>
      </c>
      <c r="J130" s="903">
        <v>6020</v>
      </c>
      <c r="K130" s="920">
        <v>6880</v>
      </c>
    </row>
    <row r="131" spans="2:11">
      <c r="B131" s="828" t="s">
        <v>889</v>
      </c>
      <c r="C131" s="833" t="s">
        <v>1554</v>
      </c>
      <c r="D131" s="834" t="s">
        <v>1555</v>
      </c>
      <c r="E131" s="825">
        <v>43696</v>
      </c>
      <c r="F131" s="826" t="s">
        <v>1671</v>
      </c>
      <c r="G131" s="835">
        <v>0.1</v>
      </c>
      <c r="H131" s="841">
        <v>12900</v>
      </c>
      <c r="I131" s="902">
        <v>107.5</v>
      </c>
      <c r="J131" s="903">
        <v>6020</v>
      </c>
      <c r="K131" s="920">
        <v>6880</v>
      </c>
    </row>
    <row r="132" spans="2:11">
      <c r="B132" s="828" t="s">
        <v>891</v>
      </c>
      <c r="C132" s="833" t="s">
        <v>1556</v>
      </c>
      <c r="D132" s="834" t="s">
        <v>1557</v>
      </c>
      <c r="E132" s="825">
        <v>43696</v>
      </c>
      <c r="F132" s="826" t="s">
        <v>1671</v>
      </c>
      <c r="G132" s="835">
        <v>0.1</v>
      </c>
      <c r="H132" s="841">
        <v>7000</v>
      </c>
      <c r="I132" s="902">
        <v>58.33</v>
      </c>
      <c r="J132" s="903">
        <v>3266.67</v>
      </c>
      <c r="K132" s="920">
        <v>3733.33</v>
      </c>
    </row>
    <row r="133" spans="2:11">
      <c r="B133" s="828" t="s">
        <v>893</v>
      </c>
      <c r="C133" s="833" t="s">
        <v>1558</v>
      </c>
      <c r="D133" s="834" t="s">
        <v>1559</v>
      </c>
      <c r="E133" s="825">
        <v>43696</v>
      </c>
      <c r="F133" s="826" t="s">
        <v>1671</v>
      </c>
      <c r="G133" s="835">
        <v>0.25</v>
      </c>
      <c r="H133" s="841">
        <v>150000</v>
      </c>
      <c r="I133" s="902"/>
      <c r="J133" s="903">
        <v>150000</v>
      </c>
      <c r="K133" s="920">
        <v>0</v>
      </c>
    </row>
    <row r="134" spans="2:11">
      <c r="B134" s="828" t="s">
        <v>895</v>
      </c>
      <c r="C134" s="833" t="s">
        <v>1558</v>
      </c>
      <c r="D134" s="834" t="s">
        <v>1560</v>
      </c>
      <c r="E134" s="825">
        <v>43768</v>
      </c>
      <c r="F134" s="826" t="s">
        <v>1671</v>
      </c>
      <c r="G134" s="835">
        <v>0.25</v>
      </c>
      <c r="H134" s="841">
        <v>125000</v>
      </c>
      <c r="I134" s="902"/>
      <c r="J134" s="903">
        <v>125000</v>
      </c>
      <c r="K134" s="920">
        <v>0</v>
      </c>
    </row>
    <row r="135" spans="2:11">
      <c r="B135" s="828" t="s">
        <v>896</v>
      </c>
      <c r="C135" s="833" t="s">
        <v>1561</v>
      </c>
      <c r="D135" s="834" t="s">
        <v>670</v>
      </c>
      <c r="E135" s="825">
        <v>43768</v>
      </c>
      <c r="F135" s="826" t="s">
        <v>1671</v>
      </c>
      <c r="G135" s="835">
        <v>0.25</v>
      </c>
      <c r="H135" s="841">
        <v>45000</v>
      </c>
      <c r="I135" s="902"/>
      <c r="J135" s="903">
        <v>45000</v>
      </c>
      <c r="K135" s="920">
        <v>0</v>
      </c>
    </row>
    <row r="136" spans="2:11">
      <c r="B136" s="828" t="s">
        <v>897</v>
      </c>
      <c r="C136" s="833" t="s">
        <v>1562</v>
      </c>
      <c r="D136" s="834" t="s">
        <v>1563</v>
      </c>
      <c r="E136" s="825">
        <v>43768</v>
      </c>
      <c r="F136" s="826" t="s">
        <v>1671</v>
      </c>
      <c r="G136" s="835">
        <v>0.25</v>
      </c>
      <c r="H136" s="841">
        <v>50000</v>
      </c>
      <c r="I136" s="902"/>
      <c r="J136" s="903">
        <v>50000</v>
      </c>
      <c r="K136" s="920">
        <v>0</v>
      </c>
    </row>
    <row r="137" spans="2:11">
      <c r="B137" s="828" t="s">
        <v>898</v>
      </c>
      <c r="C137" s="833" t="s">
        <v>1564</v>
      </c>
      <c r="D137" s="834" t="s">
        <v>1565</v>
      </c>
      <c r="E137" s="825">
        <v>43768</v>
      </c>
      <c r="F137" s="826" t="s">
        <v>1671</v>
      </c>
      <c r="G137" s="835">
        <v>0.25</v>
      </c>
      <c r="H137" s="841">
        <v>35000</v>
      </c>
      <c r="I137" s="902"/>
      <c r="J137" s="903">
        <v>35000</v>
      </c>
      <c r="K137" s="920">
        <v>0</v>
      </c>
    </row>
    <row r="138" spans="2:11">
      <c r="B138" s="828" t="s">
        <v>899</v>
      </c>
      <c r="C138" s="833" t="s">
        <v>1566</v>
      </c>
      <c r="D138" s="834" t="s">
        <v>1567</v>
      </c>
      <c r="E138" s="825">
        <v>43768</v>
      </c>
      <c r="F138" s="826" t="s">
        <v>1671</v>
      </c>
      <c r="G138" s="835">
        <v>0.25</v>
      </c>
      <c r="H138" s="841">
        <v>30000</v>
      </c>
      <c r="I138" s="902"/>
      <c r="J138" s="903">
        <v>30000</v>
      </c>
      <c r="K138" s="920">
        <v>0</v>
      </c>
    </row>
    <row r="139" spans="2:11">
      <c r="B139" s="828" t="s">
        <v>900</v>
      </c>
      <c r="C139" s="833" t="s">
        <v>1568</v>
      </c>
      <c r="D139" s="834" t="s">
        <v>1569</v>
      </c>
      <c r="E139" s="825">
        <v>43768</v>
      </c>
      <c r="F139" s="826" t="s">
        <v>1671</v>
      </c>
      <c r="G139" s="835">
        <v>0.25</v>
      </c>
      <c r="H139" s="841">
        <v>28000</v>
      </c>
      <c r="I139" s="902"/>
      <c r="J139" s="903">
        <v>28000</v>
      </c>
      <c r="K139" s="920">
        <v>0</v>
      </c>
    </row>
    <row r="140" spans="2:11">
      <c r="B140" s="828" t="s">
        <v>901</v>
      </c>
      <c r="C140" s="833" t="s">
        <v>1570</v>
      </c>
      <c r="D140" s="834" t="s">
        <v>1571</v>
      </c>
      <c r="E140" s="825">
        <v>43768</v>
      </c>
      <c r="F140" s="826" t="s">
        <v>1671</v>
      </c>
      <c r="G140" s="835">
        <v>0.25</v>
      </c>
      <c r="H140" s="841">
        <v>40000</v>
      </c>
      <c r="I140" s="902"/>
      <c r="J140" s="903">
        <v>40000</v>
      </c>
      <c r="K140" s="920">
        <v>0</v>
      </c>
    </row>
    <row r="141" spans="2:11">
      <c r="B141" s="833" t="s">
        <v>866</v>
      </c>
      <c r="C141" s="833" t="s">
        <v>1572</v>
      </c>
      <c r="D141" s="834" t="s">
        <v>682</v>
      </c>
      <c r="E141" s="825">
        <v>43434</v>
      </c>
      <c r="F141" s="826" t="s">
        <v>1671</v>
      </c>
      <c r="G141" s="835">
        <v>0.25</v>
      </c>
      <c r="H141" s="836">
        <v>120000</v>
      </c>
      <c r="I141" s="902"/>
      <c r="J141" s="903">
        <v>120000</v>
      </c>
      <c r="K141" s="920">
        <v>0</v>
      </c>
    </row>
    <row r="142" spans="2:11">
      <c r="B142" s="833" t="s">
        <v>867</v>
      </c>
      <c r="C142" s="833" t="s">
        <v>1573</v>
      </c>
      <c r="D142" s="834" t="s">
        <v>684</v>
      </c>
      <c r="E142" s="825">
        <v>43434</v>
      </c>
      <c r="F142" s="826" t="s">
        <v>1671</v>
      </c>
      <c r="G142" s="835">
        <v>0.25</v>
      </c>
      <c r="H142" s="836">
        <v>90000</v>
      </c>
      <c r="I142" s="902"/>
      <c r="J142" s="903">
        <v>90000</v>
      </c>
      <c r="K142" s="920">
        <v>0</v>
      </c>
    </row>
    <row r="143" spans="2:11">
      <c r="B143" s="833" t="s">
        <v>868</v>
      </c>
      <c r="C143" s="833" t="s">
        <v>1574</v>
      </c>
      <c r="D143" s="834" t="s">
        <v>686</v>
      </c>
      <c r="E143" s="825">
        <v>43434</v>
      </c>
      <c r="F143" s="826" t="s">
        <v>1671</v>
      </c>
      <c r="G143" s="835">
        <v>0.25</v>
      </c>
      <c r="H143" s="836">
        <v>200000</v>
      </c>
      <c r="I143" s="902"/>
      <c r="J143" s="903">
        <v>200000</v>
      </c>
      <c r="K143" s="920">
        <v>0</v>
      </c>
    </row>
    <row r="144" spans="2:11">
      <c r="B144" s="833" t="s">
        <v>876</v>
      </c>
      <c r="C144" s="833" t="s">
        <v>1575</v>
      </c>
      <c r="D144" s="834" t="s">
        <v>1576</v>
      </c>
      <c r="E144" s="825">
        <v>43490</v>
      </c>
      <c r="F144" s="826" t="s">
        <v>1671</v>
      </c>
      <c r="G144" s="835">
        <v>0.25</v>
      </c>
      <c r="H144" s="836">
        <v>60000</v>
      </c>
      <c r="I144" s="902"/>
      <c r="J144" s="903">
        <v>60000</v>
      </c>
      <c r="K144" s="920">
        <v>0</v>
      </c>
    </row>
    <row r="145" spans="2:12">
      <c r="B145" s="833" t="s">
        <v>877</v>
      </c>
      <c r="C145" s="833" t="s">
        <v>1577</v>
      </c>
      <c r="D145" s="834" t="s">
        <v>690</v>
      </c>
      <c r="E145" s="825">
        <v>43490</v>
      </c>
      <c r="F145" s="826" t="s">
        <v>1671</v>
      </c>
      <c r="G145" s="835">
        <v>0.25</v>
      </c>
      <c r="H145" s="836">
        <v>50000</v>
      </c>
      <c r="I145" s="902"/>
      <c r="J145" s="903">
        <v>50000</v>
      </c>
      <c r="K145" s="920">
        <v>0</v>
      </c>
    </row>
    <row r="146" spans="2:12">
      <c r="B146" s="833" t="s">
        <v>879</v>
      </c>
      <c r="C146" s="833" t="s">
        <v>1578</v>
      </c>
      <c r="D146" s="834" t="s">
        <v>692</v>
      </c>
      <c r="E146" s="825">
        <v>43490</v>
      </c>
      <c r="F146" s="826" t="s">
        <v>1671</v>
      </c>
      <c r="G146" s="835">
        <v>0.25</v>
      </c>
      <c r="H146" s="836">
        <v>180000</v>
      </c>
      <c r="I146" s="902"/>
      <c r="J146" s="903">
        <v>180000</v>
      </c>
      <c r="K146" s="920">
        <v>0</v>
      </c>
    </row>
    <row r="147" spans="2:12">
      <c r="B147" s="833" t="s">
        <v>908</v>
      </c>
      <c r="C147" s="833" t="s">
        <v>1579</v>
      </c>
      <c r="D147" s="834" t="s">
        <v>1580</v>
      </c>
      <c r="E147" s="825">
        <v>43522</v>
      </c>
      <c r="F147" s="826" t="s">
        <v>1671</v>
      </c>
      <c r="G147" s="835">
        <v>0.25</v>
      </c>
      <c r="H147" s="836">
        <v>400000</v>
      </c>
      <c r="I147" s="902"/>
      <c r="J147" s="903">
        <v>400000</v>
      </c>
      <c r="K147" s="920">
        <v>0</v>
      </c>
    </row>
    <row r="148" spans="2:12">
      <c r="B148" s="833" t="s">
        <v>1351</v>
      </c>
      <c r="C148" s="833" t="s">
        <v>1581</v>
      </c>
      <c r="D148" s="834" t="s">
        <v>1582</v>
      </c>
      <c r="E148" s="825">
        <v>43976</v>
      </c>
      <c r="F148" s="826" t="s">
        <v>1671</v>
      </c>
      <c r="G148" s="835">
        <v>0.3</v>
      </c>
      <c r="H148" s="836">
        <v>10370.4</v>
      </c>
      <c r="I148" s="902"/>
      <c r="J148" s="903">
        <v>10370.4</v>
      </c>
      <c r="K148" s="920">
        <v>0</v>
      </c>
      <c r="L148" s="801" t="e">
        <f>SUM(L8:L146)+#REF!</f>
        <v>#REF!</v>
      </c>
    </row>
    <row r="149" spans="2:12">
      <c r="B149" s="833" t="s">
        <v>1346</v>
      </c>
      <c r="C149" s="833" t="s">
        <v>1583</v>
      </c>
      <c r="D149" s="834" t="s">
        <v>1584</v>
      </c>
      <c r="E149" s="825">
        <v>43976</v>
      </c>
      <c r="F149" s="826" t="s">
        <v>1671</v>
      </c>
      <c r="G149" s="835">
        <v>0.3</v>
      </c>
      <c r="H149" s="836">
        <v>8500</v>
      </c>
      <c r="I149" s="902"/>
      <c r="J149" s="903">
        <v>8500</v>
      </c>
      <c r="K149" s="920">
        <v>0</v>
      </c>
      <c r="L149" s="839"/>
    </row>
    <row r="150" spans="2:12">
      <c r="B150" s="833" t="s">
        <v>1418</v>
      </c>
      <c r="C150" s="833" t="s">
        <v>1585</v>
      </c>
      <c r="D150" s="834" t="s">
        <v>1586</v>
      </c>
      <c r="E150" s="825">
        <v>44525</v>
      </c>
      <c r="F150" s="826" t="s">
        <v>1671</v>
      </c>
      <c r="G150" s="835">
        <v>0.3</v>
      </c>
      <c r="H150" s="836">
        <v>10829.75</v>
      </c>
      <c r="I150" s="902">
        <v>270.74</v>
      </c>
      <c r="J150" s="903">
        <v>8393.06</v>
      </c>
      <c r="K150" s="920">
        <v>2436.69</v>
      </c>
      <c r="L150" s="839"/>
    </row>
    <row r="151" spans="2:12">
      <c r="B151" s="833" t="s">
        <v>1414</v>
      </c>
      <c r="C151" s="833" t="s">
        <v>1587</v>
      </c>
      <c r="D151" s="834" t="s">
        <v>1588</v>
      </c>
      <c r="E151" s="825">
        <v>44440</v>
      </c>
      <c r="F151" s="826" t="s">
        <v>1671</v>
      </c>
      <c r="G151" s="835">
        <v>0.25</v>
      </c>
      <c r="H151" s="836">
        <v>100000</v>
      </c>
      <c r="I151" s="902">
        <v>2083.33</v>
      </c>
      <c r="J151" s="903">
        <v>68750</v>
      </c>
      <c r="K151" s="920">
        <v>31250</v>
      </c>
      <c r="L151" s="839"/>
    </row>
    <row r="152" spans="2:12">
      <c r="B152" s="833" t="s">
        <v>1424</v>
      </c>
      <c r="C152" s="833" t="s">
        <v>1589</v>
      </c>
      <c r="D152" s="834" t="s">
        <v>1590</v>
      </c>
      <c r="E152" s="825">
        <v>44712</v>
      </c>
      <c r="F152" s="826" t="s">
        <v>1671</v>
      </c>
      <c r="G152" s="835">
        <v>0.3</v>
      </c>
      <c r="H152" s="836">
        <v>8500.01</v>
      </c>
      <c r="I152" s="902">
        <v>212.5</v>
      </c>
      <c r="J152" s="903">
        <v>5312.51</v>
      </c>
      <c r="K152" s="920">
        <v>3187.5</v>
      </c>
      <c r="L152" s="839"/>
    </row>
    <row r="153" spans="2:12">
      <c r="B153" s="833" t="s">
        <v>1425</v>
      </c>
      <c r="C153" s="833" t="s">
        <v>1591</v>
      </c>
      <c r="D153" s="834" t="s">
        <v>1590</v>
      </c>
      <c r="E153" s="825">
        <v>44712</v>
      </c>
      <c r="F153" s="826" t="s">
        <v>1671</v>
      </c>
      <c r="G153" s="835">
        <v>0.3</v>
      </c>
      <c r="H153" s="836">
        <v>8500</v>
      </c>
      <c r="I153" s="902">
        <v>212.5</v>
      </c>
      <c r="J153" s="903">
        <v>5312.5</v>
      </c>
      <c r="K153" s="920">
        <v>3187.5</v>
      </c>
      <c r="L153" s="839"/>
    </row>
    <row r="154" spans="2:12">
      <c r="B154" s="833" t="s">
        <v>1426</v>
      </c>
      <c r="C154" s="833" t="s">
        <v>1592</v>
      </c>
      <c r="D154" s="834" t="s">
        <v>1590</v>
      </c>
      <c r="E154" s="825">
        <v>44712</v>
      </c>
      <c r="F154" s="826" t="s">
        <v>1671</v>
      </c>
      <c r="G154" s="835">
        <v>0.3</v>
      </c>
      <c r="H154" s="836">
        <v>8500</v>
      </c>
      <c r="I154" s="902">
        <v>212.5</v>
      </c>
      <c r="J154" s="903">
        <v>5312.5</v>
      </c>
      <c r="K154" s="920">
        <v>3187.5</v>
      </c>
      <c r="L154" s="839"/>
    </row>
    <row r="155" spans="2:12">
      <c r="B155" s="833" t="s">
        <v>1421</v>
      </c>
      <c r="C155" s="833" t="s">
        <v>1593</v>
      </c>
      <c r="D155" s="834" t="s">
        <v>1594</v>
      </c>
      <c r="E155" s="825">
        <v>44652</v>
      </c>
      <c r="F155" s="826" t="s">
        <v>1671</v>
      </c>
      <c r="G155" s="835">
        <v>0.3</v>
      </c>
      <c r="H155" s="836">
        <v>12307.6</v>
      </c>
      <c r="I155" s="902">
        <v>307.69</v>
      </c>
      <c r="J155" s="903">
        <v>8307.6299999999992</v>
      </c>
      <c r="K155" s="920">
        <v>3999.97</v>
      </c>
      <c r="L155" s="839"/>
    </row>
    <row r="156" spans="2:12">
      <c r="B156" s="833" t="s">
        <v>1422</v>
      </c>
      <c r="C156" s="833" t="s">
        <v>1595</v>
      </c>
      <c r="D156" s="834" t="s">
        <v>1596</v>
      </c>
      <c r="E156" s="825">
        <v>44712</v>
      </c>
      <c r="F156" s="826" t="s">
        <v>1671</v>
      </c>
      <c r="G156" s="835">
        <v>0.1</v>
      </c>
      <c r="H156" s="836">
        <v>12760</v>
      </c>
      <c r="I156" s="902">
        <v>106.33</v>
      </c>
      <c r="J156" s="903">
        <v>2658.33</v>
      </c>
      <c r="K156" s="920">
        <v>10101.67</v>
      </c>
      <c r="L156" s="839"/>
    </row>
    <row r="157" spans="2:12">
      <c r="B157" s="833" t="s">
        <v>1423</v>
      </c>
      <c r="C157" s="833" t="s">
        <v>1597</v>
      </c>
      <c r="D157" s="834" t="s">
        <v>1598</v>
      </c>
      <c r="E157" s="825">
        <v>44712</v>
      </c>
      <c r="F157" s="826" t="s">
        <v>1671</v>
      </c>
      <c r="G157" s="835">
        <v>0.1</v>
      </c>
      <c r="H157" s="836">
        <v>10030</v>
      </c>
      <c r="I157" s="902">
        <v>83.58</v>
      </c>
      <c r="J157" s="903">
        <v>2089.58</v>
      </c>
      <c r="K157" s="920">
        <v>7940.42</v>
      </c>
      <c r="L157" s="839"/>
    </row>
    <row r="158" spans="2:12">
      <c r="B158" s="833" t="s">
        <v>1704</v>
      </c>
      <c r="C158" s="833" t="s">
        <v>1702</v>
      </c>
      <c r="D158" s="834" t="s">
        <v>1700</v>
      </c>
      <c r="E158" s="825">
        <v>44840</v>
      </c>
      <c r="F158" s="826" t="s">
        <v>1671</v>
      </c>
      <c r="G158" s="835">
        <v>0.1</v>
      </c>
      <c r="H158" s="836">
        <v>16066</v>
      </c>
      <c r="I158" s="902">
        <v>133.88999999999999</v>
      </c>
      <c r="J158" s="903">
        <v>2811.69</v>
      </c>
      <c r="K158" s="920">
        <v>13254.31</v>
      </c>
      <c r="L158" s="839"/>
    </row>
    <row r="159" spans="2:12">
      <c r="B159" s="833" t="s">
        <v>1705</v>
      </c>
      <c r="C159" s="833" t="s">
        <v>1703</v>
      </c>
      <c r="D159" s="834" t="s">
        <v>1701</v>
      </c>
      <c r="E159" s="825">
        <v>44840</v>
      </c>
      <c r="F159" s="826" t="s">
        <v>1671</v>
      </c>
      <c r="G159" s="835">
        <v>0.1</v>
      </c>
      <c r="H159" s="836">
        <v>16066</v>
      </c>
      <c r="I159" s="902">
        <v>133.88999999999999</v>
      </c>
      <c r="J159" s="903">
        <v>2811.69</v>
      </c>
      <c r="K159" s="920">
        <v>13254.31</v>
      </c>
      <c r="L159" s="839"/>
    </row>
    <row r="160" spans="2:12">
      <c r="B160" s="833" t="s">
        <v>1707</v>
      </c>
      <c r="C160" s="833" t="s">
        <v>1708</v>
      </c>
      <c r="D160" s="834" t="s">
        <v>1701</v>
      </c>
      <c r="E160" s="825">
        <v>44925</v>
      </c>
      <c r="F160" s="826" t="s">
        <v>1671</v>
      </c>
      <c r="G160" s="835">
        <v>0.1</v>
      </c>
      <c r="H160" s="836">
        <v>17748</v>
      </c>
      <c r="I160" s="902">
        <v>147.9</v>
      </c>
      <c r="J160" s="903">
        <v>2662.2</v>
      </c>
      <c r="K160" s="920">
        <v>15085.8</v>
      </c>
      <c r="L160" s="839"/>
    </row>
    <row r="161" spans="2:11">
      <c r="B161" s="828" t="s">
        <v>1726</v>
      </c>
      <c r="C161" s="828" t="s">
        <v>1720</v>
      </c>
      <c r="D161" s="824" t="s">
        <v>1721</v>
      </c>
      <c r="E161" s="825">
        <v>45153</v>
      </c>
      <c r="F161" s="826" t="s">
        <v>1671</v>
      </c>
      <c r="G161" s="842">
        <v>0.1</v>
      </c>
      <c r="H161" s="836">
        <v>16588</v>
      </c>
      <c r="I161" s="836">
        <v>138.22999999999999</v>
      </c>
      <c r="J161" s="836">
        <v>1382.33</v>
      </c>
      <c r="K161" s="836">
        <v>15205.67</v>
      </c>
    </row>
    <row r="162" spans="2:11">
      <c r="B162" s="828" t="s">
        <v>1727</v>
      </c>
      <c r="C162" s="828" t="s">
        <v>1722</v>
      </c>
      <c r="D162" s="824" t="s">
        <v>1723</v>
      </c>
      <c r="E162" s="825">
        <v>45215</v>
      </c>
      <c r="F162" s="826" t="s">
        <v>1671</v>
      </c>
      <c r="G162" s="842">
        <v>0.1</v>
      </c>
      <c r="H162" s="836">
        <v>12644</v>
      </c>
      <c r="I162" s="836">
        <v>105.37</v>
      </c>
      <c r="J162" s="836">
        <v>842.93</v>
      </c>
      <c r="K162" s="836">
        <v>11801.07</v>
      </c>
    </row>
    <row r="163" spans="2:11">
      <c r="B163" s="828" t="s">
        <v>1351</v>
      </c>
      <c r="C163" s="828" t="s">
        <v>1581</v>
      </c>
      <c r="D163" s="824" t="s">
        <v>1724</v>
      </c>
      <c r="E163" s="825">
        <v>45286</v>
      </c>
      <c r="F163" s="826" t="s">
        <v>1671</v>
      </c>
      <c r="G163" s="842">
        <v>0.3</v>
      </c>
      <c r="H163" s="836">
        <v>6783.68</v>
      </c>
      <c r="I163" s="836">
        <v>169.59</v>
      </c>
      <c r="J163" s="836">
        <v>1017.55</v>
      </c>
      <c r="K163" s="836">
        <v>5766.13</v>
      </c>
    </row>
    <row r="164" spans="2:11">
      <c r="B164" s="828"/>
      <c r="C164" s="828" t="s">
        <v>1674</v>
      </c>
      <c r="D164" s="824" t="s">
        <v>1675</v>
      </c>
      <c r="E164" s="825">
        <v>43647</v>
      </c>
      <c r="F164" s="826" t="s">
        <v>1676</v>
      </c>
      <c r="G164" s="842">
        <v>1</v>
      </c>
      <c r="H164" s="836">
        <v>12600</v>
      </c>
      <c r="I164" s="836"/>
      <c r="J164" s="836"/>
      <c r="K164" s="836"/>
    </row>
    <row r="165" spans="2:11">
      <c r="B165" s="895"/>
      <c r="C165" s="895"/>
      <c r="D165" s="896"/>
      <c r="E165" s="897"/>
      <c r="F165" s="896"/>
      <c r="G165" s="898"/>
      <c r="H165" s="899">
        <f>SUM(H8:H164)</f>
        <v>22053835.489999995</v>
      </c>
      <c r="I165" s="899">
        <f t="shared" ref="I165:K165" si="0">SUM(I8:I164)</f>
        <v>6763.9</v>
      </c>
      <c r="J165" s="899">
        <f>SUM(J8:J164)</f>
        <v>2330951.06</v>
      </c>
      <c r="K165" s="899">
        <f t="shared" si="0"/>
        <v>19710284.43</v>
      </c>
    </row>
    <row r="166" spans="2:11">
      <c r="H166" s="843"/>
      <c r="I166" s="844"/>
      <c r="K166" s="473"/>
    </row>
    <row r="167" spans="2:11">
      <c r="H167" s="843"/>
      <c r="I167" s="845"/>
      <c r="K167" s="473"/>
    </row>
    <row r="168" spans="2:11">
      <c r="B168" s="846" t="s">
        <v>1677</v>
      </c>
      <c r="C168" s="845" t="s">
        <v>1678</v>
      </c>
      <c r="D168" s="845"/>
      <c r="E168" s="845"/>
      <c r="H168" s="843"/>
      <c r="I168" s="845"/>
    </row>
    <row r="169" spans="2:11">
      <c r="C169" s="845" t="s">
        <v>1679</v>
      </c>
      <c r="D169" s="847"/>
      <c r="E169" s="847"/>
      <c r="G169" s="847"/>
      <c r="I169" s="847"/>
    </row>
    <row r="170" spans="2:11">
      <c r="C170" s="845" t="s">
        <v>1680</v>
      </c>
      <c r="D170" s="845"/>
      <c r="E170" s="845"/>
    </row>
    <row r="171" spans="2:11" ht="30" customHeight="1">
      <c r="C171" s="1024" t="s">
        <v>1681</v>
      </c>
      <c r="D171" s="1024"/>
      <c r="E171" s="1024"/>
      <c r="F171" s="1024"/>
      <c r="G171" s="1024"/>
      <c r="H171" s="1024"/>
      <c r="I171" s="1024"/>
      <c r="J171" s="1024"/>
      <c r="K171" s="1024"/>
    </row>
    <row r="172" spans="2:11">
      <c r="C172" s="845" t="s">
        <v>1682</v>
      </c>
    </row>
    <row r="173" spans="2:11">
      <c r="C173" s="845" t="s">
        <v>1683</v>
      </c>
    </row>
    <row r="174" spans="2:11">
      <c r="C174" s="845" t="s">
        <v>1684</v>
      </c>
    </row>
    <row r="175" spans="2:11">
      <c r="C175" s="204" t="s">
        <v>1685</v>
      </c>
      <c r="D175" s="204" t="s">
        <v>1686</v>
      </c>
    </row>
    <row r="176" spans="2:11">
      <c r="C176" s="204" t="s">
        <v>1687</v>
      </c>
      <c r="D176" s="204" t="s">
        <v>1688</v>
      </c>
    </row>
    <row r="177" spans="3:4">
      <c r="C177" s="204" t="s">
        <v>1689</v>
      </c>
      <c r="D177" s="204" t="s">
        <v>1690</v>
      </c>
    </row>
    <row r="178" spans="3:4">
      <c r="C178" s="204" t="s">
        <v>1691</v>
      </c>
      <c r="D178" s="204" t="s">
        <v>1692</v>
      </c>
    </row>
    <row r="179" spans="3:4">
      <c r="C179" s="204" t="s">
        <v>1693</v>
      </c>
      <c r="D179" s="204" t="s">
        <v>1694</v>
      </c>
    </row>
  </sheetData>
  <mergeCells count="15">
    <mergeCell ref="C171:K171"/>
    <mergeCell ref="L6:L7"/>
    <mergeCell ref="B1:K1"/>
    <mergeCell ref="B3:K3"/>
    <mergeCell ref="B4:K4"/>
    <mergeCell ref="B6:B7"/>
    <mergeCell ref="C6:C7"/>
    <mergeCell ref="D6:D7"/>
    <mergeCell ref="E6:E7"/>
    <mergeCell ref="F6:F7"/>
    <mergeCell ref="G6:G7"/>
    <mergeCell ref="H6:H7"/>
    <mergeCell ref="I6:I7"/>
    <mergeCell ref="J6:J7"/>
    <mergeCell ref="K6:K7"/>
  </mergeCells>
  <phoneticPr fontId="101" type="noConversion"/>
  <pageMargins left="0.11811023622047245" right="0.11811023622047245" top="0.15748031496062992" bottom="0.15748031496062992" header="0.31496062992125984" footer="0.31496062992125984"/>
  <pageSetup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8:I37"/>
  <sheetViews>
    <sheetView workbookViewId="0">
      <selection activeCell="I17" sqref="I17"/>
    </sheetView>
  </sheetViews>
  <sheetFormatPr baseColWidth="10" defaultRowHeight="15"/>
  <cols>
    <col min="1" max="1" width="4.140625" customWidth="1"/>
    <col min="3" max="3" width="13.7109375" customWidth="1"/>
    <col min="4" max="4" width="35.42578125" customWidth="1"/>
    <col min="5" max="5" width="15.42578125" customWidth="1"/>
    <col min="6" max="6" width="15.7109375" customWidth="1"/>
    <col min="7" max="7" width="30" customWidth="1"/>
  </cols>
  <sheetData>
    <row r="8" spans="2:9">
      <c r="B8" s="1039"/>
      <c r="C8" s="1039"/>
      <c r="D8" s="1039"/>
      <c r="E8" s="1039"/>
      <c r="F8" s="1039"/>
      <c r="G8" s="1039"/>
    </row>
    <row r="9" spans="2:9" ht="15" customHeight="1">
      <c r="B9" s="1039" t="s">
        <v>353</v>
      </c>
      <c r="C9" s="1039"/>
      <c r="D9" s="1039"/>
      <c r="E9" s="1039"/>
      <c r="F9" s="1039"/>
      <c r="G9" s="1039"/>
      <c r="H9" s="578"/>
      <c r="I9" s="578"/>
    </row>
    <row r="10" spans="2:9">
      <c r="B10" s="91"/>
      <c r="C10" s="91"/>
      <c r="D10" s="91"/>
      <c r="E10" s="91"/>
      <c r="F10" s="91"/>
      <c r="G10" s="91"/>
    </row>
    <row r="11" spans="2:9">
      <c r="B11" s="91"/>
      <c r="C11" s="91"/>
      <c r="D11" s="91"/>
      <c r="E11" s="91"/>
      <c r="F11" s="91"/>
      <c r="G11" s="91"/>
    </row>
    <row r="12" spans="2:9">
      <c r="B12" s="92" t="s">
        <v>354</v>
      </c>
      <c r="C12" s="92" t="s">
        <v>355</v>
      </c>
      <c r="D12" s="92" t="s">
        <v>356</v>
      </c>
      <c r="E12" s="92" t="s">
        <v>253</v>
      </c>
      <c r="F12" s="92" t="s">
        <v>357</v>
      </c>
      <c r="G12" s="92" t="s">
        <v>358</v>
      </c>
    </row>
    <row r="13" spans="2:9" ht="30.75" customHeight="1">
      <c r="B13" s="519" t="s">
        <v>1716</v>
      </c>
      <c r="C13" s="520"/>
      <c r="D13" s="521" t="s">
        <v>864</v>
      </c>
      <c r="E13" s="522"/>
      <c r="F13" s="523">
        <v>32089.53</v>
      </c>
      <c r="G13" s="758">
        <v>45473</v>
      </c>
    </row>
    <row r="14" spans="2:9" ht="30.75" customHeight="1">
      <c r="B14" s="1040" t="s">
        <v>865</v>
      </c>
      <c r="C14" s="1041"/>
      <c r="D14" s="521" t="s">
        <v>833</v>
      </c>
      <c r="E14" s="522"/>
      <c r="F14" s="523">
        <f>5439.46</f>
        <v>5439.46</v>
      </c>
      <c r="G14" s="758">
        <v>45473</v>
      </c>
    </row>
    <row r="15" spans="2:9" ht="30.75" customHeight="1">
      <c r="B15" s="1040" t="s">
        <v>1361</v>
      </c>
      <c r="C15" s="1041"/>
      <c r="D15" s="521" t="s">
        <v>1362</v>
      </c>
      <c r="E15" s="522"/>
      <c r="F15" s="523">
        <v>0.26</v>
      </c>
      <c r="G15" s="758">
        <v>45473</v>
      </c>
    </row>
    <row r="16" spans="2:9" ht="30.75" customHeight="1">
      <c r="B16" s="1040" t="s">
        <v>1354</v>
      </c>
      <c r="C16" s="1041"/>
      <c r="D16" s="521" t="s">
        <v>1355</v>
      </c>
      <c r="E16" s="522"/>
      <c r="F16" s="523">
        <v>408.97</v>
      </c>
      <c r="G16" s="758">
        <v>45473</v>
      </c>
    </row>
    <row r="17" spans="2:9" ht="30.75" customHeight="1">
      <c r="B17" s="1040" t="s">
        <v>1730</v>
      </c>
      <c r="C17" s="1041"/>
      <c r="D17" s="521" t="s">
        <v>1731</v>
      </c>
      <c r="E17" s="522"/>
      <c r="F17" s="523">
        <f>8.03</f>
        <v>8.0299999999999994</v>
      </c>
      <c r="G17" s="758">
        <v>45473</v>
      </c>
    </row>
    <row r="18" spans="2:9" ht="30.75" hidden="1" customHeight="1">
      <c r="B18" s="1040" t="s">
        <v>1732</v>
      </c>
      <c r="C18" s="1041"/>
      <c r="D18" s="521" t="s">
        <v>1733</v>
      </c>
      <c r="E18" s="522"/>
      <c r="F18" s="523">
        <v>54</v>
      </c>
      <c r="G18" s="758">
        <v>45473</v>
      </c>
    </row>
    <row r="19" spans="2:9" ht="22.5" customHeight="1">
      <c r="B19" s="1040" t="s">
        <v>1734</v>
      </c>
      <c r="C19" s="1041"/>
      <c r="D19" s="521" t="s">
        <v>1355</v>
      </c>
      <c r="E19" s="522"/>
      <c r="F19" s="523">
        <v>9398.68</v>
      </c>
      <c r="G19" s="758">
        <v>45473</v>
      </c>
    </row>
    <row r="20" spans="2:9">
      <c r="B20" s="1042"/>
      <c r="C20" s="1043"/>
      <c r="D20" s="1044" t="s">
        <v>378</v>
      </c>
      <c r="E20" s="1044"/>
      <c r="F20" s="770">
        <f>SUM(F13:F19)</f>
        <v>47398.93</v>
      </c>
      <c r="G20" s="191"/>
    </row>
    <row r="21" spans="2:9" hidden="1">
      <c r="B21" s="98"/>
      <c r="C21" s="99"/>
      <c r="D21" s="99"/>
      <c r="E21" s="100"/>
      <c r="F21" s="192">
        <f>F20-'[2]1_ESF'!E18</f>
        <v>-336943.83</v>
      </c>
      <c r="G21" s="100"/>
    </row>
    <row r="22" spans="2:9">
      <c r="B22" s="102"/>
      <c r="C22" s="250"/>
      <c r="D22" s="250"/>
      <c r="E22" s="251"/>
      <c r="F22" s="252"/>
      <c r="G22" s="251"/>
    </row>
    <row r="23" spans="2:9">
      <c r="B23" s="102"/>
      <c r="C23" s="250"/>
      <c r="D23" s="250"/>
      <c r="E23" s="251"/>
      <c r="F23" s="252"/>
      <c r="G23" s="251"/>
      <c r="I23" s="473"/>
    </row>
    <row r="24" spans="2:9">
      <c r="B24" s="102"/>
      <c r="C24" s="250"/>
      <c r="D24" s="250"/>
      <c r="E24" s="251"/>
      <c r="F24" s="252"/>
      <c r="G24" s="251"/>
    </row>
    <row r="25" spans="2:9">
      <c r="B25" s="102"/>
      <c r="C25" s="250"/>
      <c r="D25" s="250"/>
      <c r="E25" s="251"/>
      <c r="F25" s="252"/>
      <c r="G25" s="251"/>
    </row>
    <row r="26" spans="2:9">
      <c r="B26" s="102"/>
      <c r="C26" s="250"/>
      <c r="D26" s="250"/>
      <c r="E26" s="251"/>
      <c r="F26" s="252"/>
      <c r="G26" s="251"/>
    </row>
    <row r="27" spans="2:9">
      <c r="B27" s="102"/>
      <c r="C27" s="250"/>
      <c r="D27" s="250"/>
      <c r="E27" s="251"/>
      <c r="F27" s="252"/>
      <c r="G27" s="251"/>
    </row>
    <row r="28" spans="2:9">
      <c r="B28" s="102"/>
      <c r="C28" s="250"/>
      <c r="D28" s="250"/>
      <c r="E28" s="251"/>
      <c r="F28" s="252"/>
      <c r="G28" s="251"/>
    </row>
    <row r="29" spans="2:9">
      <c r="B29" s="102"/>
      <c r="C29" s="250"/>
      <c r="D29" s="250"/>
      <c r="E29" s="251"/>
      <c r="F29" s="252"/>
      <c r="G29" s="251"/>
    </row>
    <row r="30" spans="2:9">
      <c r="B30" s="1038"/>
      <c r="C30" s="1038"/>
      <c r="D30" s="254"/>
      <c r="E30" s="1038"/>
      <c r="F30" s="1038"/>
      <c r="G30" s="254"/>
      <c r="H30" s="253"/>
    </row>
    <row r="31" spans="2:9">
      <c r="B31" s="254"/>
      <c r="C31" s="254"/>
      <c r="D31" s="254"/>
      <c r="E31" s="254"/>
      <c r="F31" s="254"/>
      <c r="G31" s="254"/>
      <c r="H31" s="253"/>
    </row>
    <row r="32" spans="2:9">
      <c r="B32" s="957"/>
      <c r="C32" s="957"/>
      <c r="F32" s="193"/>
    </row>
    <row r="33" spans="3:8">
      <c r="D33" s="248"/>
    </row>
    <row r="35" spans="3:8">
      <c r="C35" s="557" t="s">
        <v>872</v>
      </c>
    </row>
    <row r="37" spans="3:8">
      <c r="H37" s="473"/>
    </row>
  </sheetData>
  <mergeCells count="13">
    <mergeCell ref="B30:C30"/>
    <mergeCell ref="E30:F30"/>
    <mergeCell ref="B32:C32"/>
    <mergeCell ref="B8:G8"/>
    <mergeCell ref="B14:C14"/>
    <mergeCell ref="B17:C17"/>
    <mergeCell ref="B9:G9"/>
    <mergeCell ref="B16:C16"/>
    <mergeCell ref="B15:C15"/>
    <mergeCell ref="B18:C18"/>
    <mergeCell ref="B19:C19"/>
    <mergeCell ref="B20:C20"/>
    <mergeCell ref="D20:E20"/>
  </mergeCells>
  <printOptions horizontalCentered="1"/>
  <pageMargins left="0.70866141732283472" right="0.70866141732283472" top="0.74803149606299213" bottom="0.74803149606299213" header="0.31496062992125984" footer="0.31496062992125984"/>
  <pageSetup orientation="landscape" r:id="rId1"/>
  <headerFooter>
    <oddHeader>&amp;L&amp;"Arial,Normal"&amp;8Estados e Información Contable
Notas de Desglose&amp;R&amp;"Arial,Normal"&amp;8 07.I.3</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I169"/>
  <sheetViews>
    <sheetView workbookViewId="0">
      <selection activeCell="L68" sqref="L68"/>
    </sheetView>
  </sheetViews>
  <sheetFormatPr baseColWidth="10" defaultRowHeight="11.25"/>
  <cols>
    <col min="1" max="1" width="3.5703125" style="279" customWidth="1"/>
    <col min="2" max="2" width="11.7109375" style="281" customWidth="1"/>
    <col min="3" max="3" width="24" style="281" customWidth="1"/>
    <col min="4" max="4" width="7.7109375" style="345" customWidth="1"/>
    <col min="5" max="5" width="8.7109375" style="345" customWidth="1"/>
    <col min="6" max="6" width="5.28515625" style="280" customWidth="1"/>
    <col min="7" max="7" width="6.42578125" style="280" customWidth="1"/>
    <col min="8" max="8" width="6.28515625" style="280" customWidth="1"/>
    <col min="9" max="9" width="9.85546875" style="345" customWidth="1"/>
    <col min="10" max="10" width="6" style="346" customWidth="1"/>
    <col min="11" max="11" width="10.28515625" style="346" customWidth="1"/>
    <col min="12" max="12" width="11.42578125" style="280" bestFit="1" customWidth="1"/>
    <col min="13" max="13" width="9.140625" style="280" customWidth="1"/>
    <col min="14" max="14" width="6.85546875" style="281" customWidth="1"/>
    <col min="15" max="15" width="7.85546875" style="281" customWidth="1"/>
    <col min="16" max="16" width="6.85546875" style="281" customWidth="1"/>
    <col min="17" max="17" width="7.85546875" style="279" customWidth="1"/>
    <col min="18" max="18" width="10" style="282" customWidth="1"/>
    <col min="19" max="19" width="7.85546875" style="282" customWidth="1"/>
    <col min="20" max="20" width="9.7109375" style="279" customWidth="1"/>
    <col min="21" max="21" width="6.7109375" style="279" customWidth="1"/>
    <col min="22" max="22" width="10.140625" style="283" customWidth="1"/>
    <col min="23" max="23" width="6.7109375" style="279" hidden="1" customWidth="1"/>
    <col min="24" max="24" width="9.5703125" style="279" hidden="1" customWidth="1"/>
    <col min="25" max="25" width="10.140625" style="279" hidden="1" customWidth="1"/>
    <col min="26" max="26" width="10.5703125" style="283" hidden="1" customWidth="1"/>
    <col min="27" max="27" width="8.42578125" style="284" hidden="1" customWidth="1"/>
    <col min="28" max="28" width="11.140625" style="285" hidden="1" customWidth="1"/>
    <col min="29" max="29" width="8.140625" style="284" hidden="1" customWidth="1"/>
    <col min="30" max="30" width="8.28515625" style="284" hidden="1" customWidth="1"/>
    <col min="31" max="31" width="11.5703125" style="284" hidden="1" customWidth="1"/>
    <col min="32" max="32" width="0" style="285" hidden="1" customWidth="1"/>
    <col min="33" max="33" width="10.42578125" style="285" hidden="1" customWidth="1"/>
    <col min="34" max="34" width="12.85546875" style="285" hidden="1" customWidth="1"/>
    <col min="35" max="35" width="12.85546875" style="279" hidden="1" customWidth="1"/>
    <col min="36" max="255" width="11.42578125" style="279"/>
    <col min="256" max="256" width="21.5703125" style="279" bestFit="1" customWidth="1"/>
    <col min="257" max="257" width="2.7109375" style="279" customWidth="1"/>
    <col min="258" max="258" width="18" style="279" customWidth="1"/>
    <col min="259" max="259" width="42.28515625" style="279" bestFit="1" customWidth="1"/>
    <col min="260" max="260" width="10.28515625" style="279" customWidth="1"/>
    <col min="261" max="261" width="8.7109375" style="279" customWidth="1"/>
    <col min="262" max="262" width="5.28515625" style="279" customWidth="1"/>
    <col min="263" max="263" width="6.42578125" style="279" customWidth="1"/>
    <col min="264" max="264" width="6.28515625" style="279" customWidth="1"/>
    <col min="265" max="265" width="9.85546875" style="279" customWidth="1"/>
    <col min="266" max="266" width="6" style="279" customWidth="1"/>
    <col min="267" max="267" width="10.28515625" style="279" customWidth="1"/>
    <col min="268" max="268" width="14.7109375" style="279" customWidth="1"/>
    <col min="269" max="269" width="12.85546875" style="279" customWidth="1"/>
    <col min="270" max="270" width="8.5703125" style="279" customWidth="1"/>
    <col min="271" max="271" width="7.85546875" style="279" customWidth="1"/>
    <col min="272" max="272" width="6.85546875" style="279" customWidth="1"/>
    <col min="273" max="273" width="7.85546875" style="279" customWidth="1"/>
    <col min="274" max="274" width="10" style="279" customWidth="1"/>
    <col min="275" max="275" width="7.85546875" style="279" customWidth="1"/>
    <col min="276" max="276" width="9.7109375" style="279" customWidth="1"/>
    <col min="277" max="277" width="6.7109375" style="279" customWidth="1"/>
    <col min="278" max="278" width="10.28515625" style="279" customWidth="1"/>
    <col min="279" max="291" width="0" style="279" hidden="1" customWidth="1"/>
    <col min="292" max="511" width="11.42578125" style="279"/>
    <col min="512" max="512" width="21.5703125" style="279" bestFit="1" customWidth="1"/>
    <col min="513" max="513" width="2.7109375" style="279" customWidth="1"/>
    <col min="514" max="514" width="18" style="279" customWidth="1"/>
    <col min="515" max="515" width="42.28515625" style="279" bestFit="1" customWidth="1"/>
    <col min="516" max="516" width="10.28515625" style="279" customWidth="1"/>
    <col min="517" max="517" width="8.7109375" style="279" customWidth="1"/>
    <col min="518" max="518" width="5.28515625" style="279" customWidth="1"/>
    <col min="519" max="519" width="6.42578125" style="279" customWidth="1"/>
    <col min="520" max="520" width="6.28515625" style="279" customWidth="1"/>
    <col min="521" max="521" width="9.85546875" style="279" customWidth="1"/>
    <col min="522" max="522" width="6" style="279" customWidth="1"/>
    <col min="523" max="523" width="10.28515625" style="279" customWidth="1"/>
    <col min="524" max="524" width="14.7109375" style="279" customWidth="1"/>
    <col min="525" max="525" width="12.85546875" style="279" customWidth="1"/>
    <col min="526" max="526" width="8.5703125" style="279" customWidth="1"/>
    <col min="527" max="527" width="7.85546875" style="279" customWidth="1"/>
    <col min="528" max="528" width="6.85546875" style="279" customWidth="1"/>
    <col min="529" max="529" width="7.85546875" style="279" customWidth="1"/>
    <col min="530" max="530" width="10" style="279" customWidth="1"/>
    <col min="531" max="531" width="7.85546875" style="279" customWidth="1"/>
    <col min="532" max="532" width="9.7109375" style="279" customWidth="1"/>
    <col min="533" max="533" width="6.7109375" style="279" customWidth="1"/>
    <col min="534" max="534" width="10.28515625" style="279" customWidth="1"/>
    <col min="535" max="547" width="0" style="279" hidden="1" customWidth="1"/>
    <col min="548" max="767" width="11.42578125" style="279"/>
    <col min="768" max="768" width="21.5703125" style="279" bestFit="1" customWidth="1"/>
    <col min="769" max="769" width="2.7109375" style="279" customWidth="1"/>
    <col min="770" max="770" width="18" style="279" customWidth="1"/>
    <col min="771" max="771" width="42.28515625" style="279" bestFit="1" customWidth="1"/>
    <col min="772" max="772" width="10.28515625" style="279" customWidth="1"/>
    <col min="773" max="773" width="8.7109375" style="279" customWidth="1"/>
    <col min="774" max="774" width="5.28515625" style="279" customWidth="1"/>
    <col min="775" max="775" width="6.42578125" style="279" customWidth="1"/>
    <col min="776" max="776" width="6.28515625" style="279" customWidth="1"/>
    <col min="777" max="777" width="9.85546875" style="279" customWidth="1"/>
    <col min="778" max="778" width="6" style="279" customWidth="1"/>
    <col min="779" max="779" width="10.28515625" style="279" customWidth="1"/>
    <col min="780" max="780" width="14.7109375" style="279" customWidth="1"/>
    <col min="781" max="781" width="12.85546875" style="279" customWidth="1"/>
    <col min="782" max="782" width="8.5703125" style="279" customWidth="1"/>
    <col min="783" max="783" width="7.85546875" style="279" customWidth="1"/>
    <col min="784" max="784" width="6.85546875" style="279" customWidth="1"/>
    <col min="785" max="785" width="7.85546875" style="279" customWidth="1"/>
    <col min="786" max="786" width="10" style="279" customWidth="1"/>
    <col min="787" max="787" width="7.85546875" style="279" customWidth="1"/>
    <col min="788" max="788" width="9.7109375" style="279" customWidth="1"/>
    <col min="789" max="789" width="6.7109375" style="279" customWidth="1"/>
    <col min="790" max="790" width="10.28515625" style="279" customWidth="1"/>
    <col min="791" max="803" width="0" style="279" hidden="1" customWidth="1"/>
    <col min="804" max="1023" width="11.42578125" style="279"/>
    <col min="1024" max="1024" width="21.5703125" style="279" bestFit="1" customWidth="1"/>
    <col min="1025" max="1025" width="2.7109375" style="279" customWidth="1"/>
    <col min="1026" max="1026" width="18" style="279" customWidth="1"/>
    <col min="1027" max="1027" width="42.28515625" style="279" bestFit="1" customWidth="1"/>
    <col min="1028" max="1028" width="10.28515625" style="279" customWidth="1"/>
    <col min="1029" max="1029" width="8.7109375" style="279" customWidth="1"/>
    <col min="1030" max="1030" width="5.28515625" style="279" customWidth="1"/>
    <col min="1031" max="1031" width="6.42578125" style="279" customWidth="1"/>
    <col min="1032" max="1032" width="6.28515625" style="279" customWidth="1"/>
    <col min="1033" max="1033" width="9.85546875" style="279" customWidth="1"/>
    <col min="1034" max="1034" width="6" style="279" customWidth="1"/>
    <col min="1035" max="1035" width="10.28515625" style="279" customWidth="1"/>
    <col min="1036" max="1036" width="14.7109375" style="279" customWidth="1"/>
    <col min="1037" max="1037" width="12.85546875" style="279" customWidth="1"/>
    <col min="1038" max="1038" width="8.5703125" style="279" customWidth="1"/>
    <col min="1039" max="1039" width="7.85546875" style="279" customWidth="1"/>
    <col min="1040" max="1040" width="6.85546875" style="279" customWidth="1"/>
    <col min="1041" max="1041" width="7.85546875" style="279" customWidth="1"/>
    <col min="1042" max="1042" width="10" style="279" customWidth="1"/>
    <col min="1043" max="1043" width="7.85546875" style="279" customWidth="1"/>
    <col min="1044" max="1044" width="9.7109375" style="279" customWidth="1"/>
    <col min="1045" max="1045" width="6.7109375" style="279" customWidth="1"/>
    <col min="1046" max="1046" width="10.28515625" style="279" customWidth="1"/>
    <col min="1047" max="1059" width="0" style="279" hidden="1" customWidth="1"/>
    <col min="1060" max="1279" width="11.42578125" style="279"/>
    <col min="1280" max="1280" width="21.5703125" style="279" bestFit="1" customWidth="1"/>
    <col min="1281" max="1281" width="2.7109375" style="279" customWidth="1"/>
    <col min="1282" max="1282" width="18" style="279" customWidth="1"/>
    <col min="1283" max="1283" width="42.28515625" style="279" bestFit="1" customWidth="1"/>
    <col min="1284" max="1284" width="10.28515625" style="279" customWidth="1"/>
    <col min="1285" max="1285" width="8.7109375" style="279" customWidth="1"/>
    <col min="1286" max="1286" width="5.28515625" style="279" customWidth="1"/>
    <col min="1287" max="1287" width="6.42578125" style="279" customWidth="1"/>
    <col min="1288" max="1288" width="6.28515625" style="279" customWidth="1"/>
    <col min="1289" max="1289" width="9.85546875" style="279" customWidth="1"/>
    <col min="1290" max="1290" width="6" style="279" customWidth="1"/>
    <col min="1291" max="1291" width="10.28515625" style="279" customWidth="1"/>
    <col min="1292" max="1292" width="14.7109375" style="279" customWidth="1"/>
    <col min="1293" max="1293" width="12.85546875" style="279" customWidth="1"/>
    <col min="1294" max="1294" width="8.5703125" style="279" customWidth="1"/>
    <col min="1295" max="1295" width="7.85546875" style="279" customWidth="1"/>
    <col min="1296" max="1296" width="6.85546875" style="279" customWidth="1"/>
    <col min="1297" max="1297" width="7.85546875" style="279" customWidth="1"/>
    <col min="1298" max="1298" width="10" style="279" customWidth="1"/>
    <col min="1299" max="1299" width="7.85546875" style="279" customWidth="1"/>
    <col min="1300" max="1300" width="9.7109375" style="279" customWidth="1"/>
    <col min="1301" max="1301" width="6.7109375" style="279" customWidth="1"/>
    <col min="1302" max="1302" width="10.28515625" style="279" customWidth="1"/>
    <col min="1303" max="1315" width="0" style="279" hidden="1" customWidth="1"/>
    <col min="1316" max="1535" width="11.42578125" style="279"/>
    <col min="1536" max="1536" width="21.5703125" style="279" bestFit="1" customWidth="1"/>
    <col min="1537" max="1537" width="2.7109375" style="279" customWidth="1"/>
    <col min="1538" max="1538" width="18" style="279" customWidth="1"/>
    <col min="1539" max="1539" width="42.28515625" style="279" bestFit="1" customWidth="1"/>
    <col min="1540" max="1540" width="10.28515625" style="279" customWidth="1"/>
    <col min="1541" max="1541" width="8.7109375" style="279" customWidth="1"/>
    <col min="1542" max="1542" width="5.28515625" style="279" customWidth="1"/>
    <col min="1543" max="1543" width="6.42578125" style="279" customWidth="1"/>
    <col min="1544" max="1544" width="6.28515625" style="279" customWidth="1"/>
    <col min="1545" max="1545" width="9.85546875" style="279" customWidth="1"/>
    <col min="1546" max="1546" width="6" style="279" customWidth="1"/>
    <col min="1547" max="1547" width="10.28515625" style="279" customWidth="1"/>
    <col min="1548" max="1548" width="14.7109375" style="279" customWidth="1"/>
    <col min="1549" max="1549" width="12.85546875" style="279" customWidth="1"/>
    <col min="1550" max="1550" width="8.5703125" style="279" customWidth="1"/>
    <col min="1551" max="1551" width="7.85546875" style="279" customWidth="1"/>
    <col min="1552" max="1552" width="6.85546875" style="279" customWidth="1"/>
    <col min="1553" max="1553" width="7.85546875" style="279" customWidth="1"/>
    <col min="1554" max="1554" width="10" style="279" customWidth="1"/>
    <col min="1555" max="1555" width="7.85546875" style="279" customWidth="1"/>
    <col min="1556" max="1556" width="9.7109375" style="279" customWidth="1"/>
    <col min="1557" max="1557" width="6.7109375" style="279" customWidth="1"/>
    <col min="1558" max="1558" width="10.28515625" style="279" customWidth="1"/>
    <col min="1559" max="1571" width="0" style="279" hidden="1" customWidth="1"/>
    <col min="1572" max="1791" width="11.42578125" style="279"/>
    <col min="1792" max="1792" width="21.5703125" style="279" bestFit="1" customWidth="1"/>
    <col min="1793" max="1793" width="2.7109375" style="279" customWidth="1"/>
    <col min="1794" max="1794" width="18" style="279" customWidth="1"/>
    <col min="1795" max="1795" width="42.28515625" style="279" bestFit="1" customWidth="1"/>
    <col min="1796" max="1796" width="10.28515625" style="279" customWidth="1"/>
    <col min="1797" max="1797" width="8.7109375" style="279" customWidth="1"/>
    <col min="1798" max="1798" width="5.28515625" style="279" customWidth="1"/>
    <col min="1799" max="1799" width="6.42578125" style="279" customWidth="1"/>
    <col min="1800" max="1800" width="6.28515625" style="279" customWidth="1"/>
    <col min="1801" max="1801" width="9.85546875" style="279" customWidth="1"/>
    <col min="1802" max="1802" width="6" style="279" customWidth="1"/>
    <col min="1803" max="1803" width="10.28515625" style="279" customWidth="1"/>
    <col min="1804" max="1804" width="14.7109375" style="279" customWidth="1"/>
    <col min="1805" max="1805" width="12.85546875" style="279" customWidth="1"/>
    <col min="1806" max="1806" width="8.5703125" style="279" customWidth="1"/>
    <col min="1807" max="1807" width="7.85546875" style="279" customWidth="1"/>
    <col min="1808" max="1808" width="6.85546875" style="279" customWidth="1"/>
    <col min="1809" max="1809" width="7.85546875" style="279" customWidth="1"/>
    <col min="1810" max="1810" width="10" style="279" customWidth="1"/>
    <col min="1811" max="1811" width="7.85546875" style="279" customWidth="1"/>
    <col min="1812" max="1812" width="9.7109375" style="279" customWidth="1"/>
    <col min="1813" max="1813" width="6.7109375" style="279" customWidth="1"/>
    <col min="1814" max="1814" width="10.28515625" style="279" customWidth="1"/>
    <col min="1815" max="1827" width="0" style="279" hidden="1" customWidth="1"/>
    <col min="1828" max="2047" width="11.42578125" style="279"/>
    <col min="2048" max="2048" width="21.5703125" style="279" bestFit="1" customWidth="1"/>
    <col min="2049" max="2049" width="2.7109375" style="279" customWidth="1"/>
    <col min="2050" max="2050" width="18" style="279" customWidth="1"/>
    <col min="2051" max="2051" width="42.28515625" style="279" bestFit="1" customWidth="1"/>
    <col min="2052" max="2052" width="10.28515625" style="279" customWidth="1"/>
    <col min="2053" max="2053" width="8.7109375" style="279" customWidth="1"/>
    <col min="2054" max="2054" width="5.28515625" style="279" customWidth="1"/>
    <col min="2055" max="2055" width="6.42578125" style="279" customWidth="1"/>
    <col min="2056" max="2056" width="6.28515625" style="279" customWidth="1"/>
    <col min="2057" max="2057" width="9.85546875" style="279" customWidth="1"/>
    <col min="2058" max="2058" width="6" style="279" customWidth="1"/>
    <col min="2059" max="2059" width="10.28515625" style="279" customWidth="1"/>
    <col min="2060" max="2060" width="14.7109375" style="279" customWidth="1"/>
    <col min="2061" max="2061" width="12.85546875" style="279" customWidth="1"/>
    <col min="2062" max="2062" width="8.5703125" style="279" customWidth="1"/>
    <col min="2063" max="2063" width="7.85546875" style="279" customWidth="1"/>
    <col min="2064" max="2064" width="6.85546875" style="279" customWidth="1"/>
    <col min="2065" max="2065" width="7.85546875" style="279" customWidth="1"/>
    <col min="2066" max="2066" width="10" style="279" customWidth="1"/>
    <col min="2067" max="2067" width="7.85546875" style="279" customWidth="1"/>
    <col min="2068" max="2068" width="9.7109375" style="279" customWidth="1"/>
    <col min="2069" max="2069" width="6.7109375" style="279" customWidth="1"/>
    <col min="2070" max="2070" width="10.28515625" style="279" customWidth="1"/>
    <col min="2071" max="2083" width="0" style="279" hidden="1" customWidth="1"/>
    <col min="2084" max="2303" width="11.42578125" style="279"/>
    <col min="2304" max="2304" width="21.5703125" style="279" bestFit="1" customWidth="1"/>
    <col min="2305" max="2305" width="2.7109375" style="279" customWidth="1"/>
    <col min="2306" max="2306" width="18" style="279" customWidth="1"/>
    <col min="2307" max="2307" width="42.28515625" style="279" bestFit="1" customWidth="1"/>
    <col min="2308" max="2308" width="10.28515625" style="279" customWidth="1"/>
    <col min="2309" max="2309" width="8.7109375" style="279" customWidth="1"/>
    <col min="2310" max="2310" width="5.28515625" style="279" customWidth="1"/>
    <col min="2311" max="2311" width="6.42578125" style="279" customWidth="1"/>
    <col min="2312" max="2312" width="6.28515625" style="279" customWidth="1"/>
    <col min="2313" max="2313" width="9.85546875" style="279" customWidth="1"/>
    <col min="2314" max="2314" width="6" style="279" customWidth="1"/>
    <col min="2315" max="2315" width="10.28515625" style="279" customWidth="1"/>
    <col min="2316" max="2316" width="14.7109375" style="279" customWidth="1"/>
    <col min="2317" max="2317" width="12.85546875" style="279" customWidth="1"/>
    <col min="2318" max="2318" width="8.5703125" style="279" customWidth="1"/>
    <col min="2319" max="2319" width="7.85546875" style="279" customWidth="1"/>
    <col min="2320" max="2320" width="6.85546875" style="279" customWidth="1"/>
    <col min="2321" max="2321" width="7.85546875" style="279" customWidth="1"/>
    <col min="2322" max="2322" width="10" style="279" customWidth="1"/>
    <col min="2323" max="2323" width="7.85546875" style="279" customWidth="1"/>
    <col min="2324" max="2324" width="9.7109375" style="279" customWidth="1"/>
    <col min="2325" max="2325" width="6.7109375" style="279" customWidth="1"/>
    <col min="2326" max="2326" width="10.28515625" style="279" customWidth="1"/>
    <col min="2327" max="2339" width="0" style="279" hidden="1" customWidth="1"/>
    <col min="2340" max="2559" width="11.42578125" style="279"/>
    <col min="2560" max="2560" width="21.5703125" style="279" bestFit="1" customWidth="1"/>
    <col min="2561" max="2561" width="2.7109375" style="279" customWidth="1"/>
    <col min="2562" max="2562" width="18" style="279" customWidth="1"/>
    <col min="2563" max="2563" width="42.28515625" style="279" bestFit="1" customWidth="1"/>
    <col min="2564" max="2564" width="10.28515625" style="279" customWidth="1"/>
    <col min="2565" max="2565" width="8.7109375" style="279" customWidth="1"/>
    <col min="2566" max="2566" width="5.28515625" style="279" customWidth="1"/>
    <col min="2567" max="2567" width="6.42578125" style="279" customWidth="1"/>
    <col min="2568" max="2568" width="6.28515625" style="279" customWidth="1"/>
    <col min="2569" max="2569" width="9.85546875" style="279" customWidth="1"/>
    <col min="2570" max="2570" width="6" style="279" customWidth="1"/>
    <col min="2571" max="2571" width="10.28515625" style="279" customWidth="1"/>
    <col min="2572" max="2572" width="14.7109375" style="279" customWidth="1"/>
    <col min="2573" max="2573" width="12.85546875" style="279" customWidth="1"/>
    <col min="2574" max="2574" width="8.5703125" style="279" customWidth="1"/>
    <col min="2575" max="2575" width="7.85546875" style="279" customWidth="1"/>
    <col min="2576" max="2576" width="6.85546875" style="279" customWidth="1"/>
    <col min="2577" max="2577" width="7.85546875" style="279" customWidth="1"/>
    <col min="2578" max="2578" width="10" style="279" customWidth="1"/>
    <col min="2579" max="2579" width="7.85546875" style="279" customWidth="1"/>
    <col min="2580" max="2580" width="9.7109375" style="279" customWidth="1"/>
    <col min="2581" max="2581" width="6.7109375" style="279" customWidth="1"/>
    <col min="2582" max="2582" width="10.28515625" style="279" customWidth="1"/>
    <col min="2583" max="2595" width="0" style="279" hidden="1" customWidth="1"/>
    <col min="2596" max="2815" width="11.42578125" style="279"/>
    <col min="2816" max="2816" width="21.5703125" style="279" bestFit="1" customWidth="1"/>
    <col min="2817" max="2817" width="2.7109375" style="279" customWidth="1"/>
    <col min="2818" max="2818" width="18" style="279" customWidth="1"/>
    <col min="2819" max="2819" width="42.28515625" style="279" bestFit="1" customWidth="1"/>
    <col min="2820" max="2820" width="10.28515625" style="279" customWidth="1"/>
    <col min="2821" max="2821" width="8.7109375" style="279" customWidth="1"/>
    <col min="2822" max="2822" width="5.28515625" style="279" customWidth="1"/>
    <col min="2823" max="2823" width="6.42578125" style="279" customWidth="1"/>
    <col min="2824" max="2824" width="6.28515625" style="279" customWidth="1"/>
    <col min="2825" max="2825" width="9.85546875" style="279" customWidth="1"/>
    <col min="2826" max="2826" width="6" style="279" customWidth="1"/>
    <col min="2827" max="2827" width="10.28515625" style="279" customWidth="1"/>
    <col min="2828" max="2828" width="14.7109375" style="279" customWidth="1"/>
    <col min="2829" max="2829" width="12.85546875" style="279" customWidth="1"/>
    <col min="2830" max="2830" width="8.5703125" style="279" customWidth="1"/>
    <col min="2831" max="2831" width="7.85546875" style="279" customWidth="1"/>
    <col min="2832" max="2832" width="6.85546875" style="279" customWidth="1"/>
    <col min="2833" max="2833" width="7.85546875" style="279" customWidth="1"/>
    <col min="2834" max="2834" width="10" style="279" customWidth="1"/>
    <col min="2835" max="2835" width="7.85546875" style="279" customWidth="1"/>
    <col min="2836" max="2836" width="9.7109375" style="279" customWidth="1"/>
    <col min="2837" max="2837" width="6.7109375" style="279" customWidth="1"/>
    <col min="2838" max="2838" width="10.28515625" style="279" customWidth="1"/>
    <col min="2839" max="2851" width="0" style="279" hidden="1" customWidth="1"/>
    <col min="2852" max="3071" width="11.42578125" style="279"/>
    <col min="3072" max="3072" width="21.5703125" style="279" bestFit="1" customWidth="1"/>
    <col min="3073" max="3073" width="2.7109375" style="279" customWidth="1"/>
    <col min="3074" max="3074" width="18" style="279" customWidth="1"/>
    <col min="3075" max="3075" width="42.28515625" style="279" bestFit="1" customWidth="1"/>
    <col min="3076" max="3076" width="10.28515625" style="279" customWidth="1"/>
    <col min="3077" max="3077" width="8.7109375" style="279" customWidth="1"/>
    <col min="3078" max="3078" width="5.28515625" style="279" customWidth="1"/>
    <col min="3079" max="3079" width="6.42578125" style="279" customWidth="1"/>
    <col min="3080" max="3080" width="6.28515625" style="279" customWidth="1"/>
    <col min="3081" max="3081" width="9.85546875" style="279" customWidth="1"/>
    <col min="3082" max="3082" width="6" style="279" customWidth="1"/>
    <col min="3083" max="3083" width="10.28515625" style="279" customWidth="1"/>
    <col min="3084" max="3084" width="14.7109375" style="279" customWidth="1"/>
    <col min="3085" max="3085" width="12.85546875" style="279" customWidth="1"/>
    <col min="3086" max="3086" width="8.5703125" style="279" customWidth="1"/>
    <col min="3087" max="3087" width="7.85546875" style="279" customWidth="1"/>
    <col min="3088" max="3088" width="6.85546875" style="279" customWidth="1"/>
    <col min="3089" max="3089" width="7.85546875" style="279" customWidth="1"/>
    <col min="3090" max="3090" width="10" style="279" customWidth="1"/>
    <col min="3091" max="3091" width="7.85546875" style="279" customWidth="1"/>
    <col min="3092" max="3092" width="9.7109375" style="279" customWidth="1"/>
    <col min="3093" max="3093" width="6.7109375" style="279" customWidth="1"/>
    <col min="3094" max="3094" width="10.28515625" style="279" customWidth="1"/>
    <col min="3095" max="3107" width="0" style="279" hidden="1" customWidth="1"/>
    <col min="3108" max="3327" width="11.42578125" style="279"/>
    <col min="3328" max="3328" width="21.5703125" style="279" bestFit="1" customWidth="1"/>
    <col min="3329" max="3329" width="2.7109375" style="279" customWidth="1"/>
    <col min="3330" max="3330" width="18" style="279" customWidth="1"/>
    <col min="3331" max="3331" width="42.28515625" style="279" bestFit="1" customWidth="1"/>
    <col min="3332" max="3332" width="10.28515625" style="279" customWidth="1"/>
    <col min="3333" max="3333" width="8.7109375" style="279" customWidth="1"/>
    <col min="3334" max="3334" width="5.28515625" style="279" customWidth="1"/>
    <col min="3335" max="3335" width="6.42578125" style="279" customWidth="1"/>
    <col min="3336" max="3336" width="6.28515625" style="279" customWidth="1"/>
    <col min="3337" max="3337" width="9.85546875" style="279" customWidth="1"/>
    <col min="3338" max="3338" width="6" style="279" customWidth="1"/>
    <col min="3339" max="3339" width="10.28515625" style="279" customWidth="1"/>
    <col min="3340" max="3340" width="14.7109375" style="279" customWidth="1"/>
    <col min="3341" max="3341" width="12.85546875" style="279" customWidth="1"/>
    <col min="3342" max="3342" width="8.5703125" style="279" customWidth="1"/>
    <col min="3343" max="3343" width="7.85546875" style="279" customWidth="1"/>
    <col min="3344" max="3344" width="6.85546875" style="279" customWidth="1"/>
    <col min="3345" max="3345" width="7.85546875" style="279" customWidth="1"/>
    <col min="3346" max="3346" width="10" style="279" customWidth="1"/>
    <col min="3347" max="3347" width="7.85546875" style="279" customWidth="1"/>
    <col min="3348" max="3348" width="9.7109375" style="279" customWidth="1"/>
    <col min="3349" max="3349" width="6.7109375" style="279" customWidth="1"/>
    <col min="3350" max="3350" width="10.28515625" style="279" customWidth="1"/>
    <col min="3351" max="3363" width="0" style="279" hidden="1" customWidth="1"/>
    <col min="3364" max="3583" width="11.42578125" style="279"/>
    <col min="3584" max="3584" width="21.5703125" style="279" bestFit="1" customWidth="1"/>
    <col min="3585" max="3585" width="2.7109375" style="279" customWidth="1"/>
    <col min="3586" max="3586" width="18" style="279" customWidth="1"/>
    <col min="3587" max="3587" width="42.28515625" style="279" bestFit="1" customWidth="1"/>
    <col min="3588" max="3588" width="10.28515625" style="279" customWidth="1"/>
    <col min="3589" max="3589" width="8.7109375" style="279" customWidth="1"/>
    <col min="3590" max="3590" width="5.28515625" style="279" customWidth="1"/>
    <col min="3591" max="3591" width="6.42578125" style="279" customWidth="1"/>
    <col min="3592" max="3592" width="6.28515625" style="279" customWidth="1"/>
    <col min="3593" max="3593" width="9.85546875" style="279" customWidth="1"/>
    <col min="3594" max="3594" width="6" style="279" customWidth="1"/>
    <col min="3595" max="3595" width="10.28515625" style="279" customWidth="1"/>
    <col min="3596" max="3596" width="14.7109375" style="279" customWidth="1"/>
    <col min="3597" max="3597" width="12.85546875" style="279" customWidth="1"/>
    <col min="3598" max="3598" width="8.5703125" style="279" customWidth="1"/>
    <col min="3599" max="3599" width="7.85546875" style="279" customWidth="1"/>
    <col min="3600" max="3600" width="6.85546875" style="279" customWidth="1"/>
    <col min="3601" max="3601" width="7.85546875" style="279" customWidth="1"/>
    <col min="3602" max="3602" width="10" style="279" customWidth="1"/>
    <col min="3603" max="3603" width="7.85546875" style="279" customWidth="1"/>
    <col min="3604" max="3604" width="9.7109375" style="279" customWidth="1"/>
    <col min="3605" max="3605" width="6.7109375" style="279" customWidth="1"/>
    <col min="3606" max="3606" width="10.28515625" style="279" customWidth="1"/>
    <col min="3607" max="3619" width="0" style="279" hidden="1" customWidth="1"/>
    <col min="3620" max="3839" width="11.42578125" style="279"/>
    <col min="3840" max="3840" width="21.5703125" style="279" bestFit="1" customWidth="1"/>
    <col min="3841" max="3841" width="2.7109375" style="279" customWidth="1"/>
    <col min="3842" max="3842" width="18" style="279" customWidth="1"/>
    <col min="3843" max="3843" width="42.28515625" style="279" bestFit="1" customWidth="1"/>
    <col min="3844" max="3844" width="10.28515625" style="279" customWidth="1"/>
    <col min="3845" max="3845" width="8.7109375" style="279" customWidth="1"/>
    <col min="3846" max="3846" width="5.28515625" style="279" customWidth="1"/>
    <col min="3847" max="3847" width="6.42578125" style="279" customWidth="1"/>
    <col min="3848" max="3848" width="6.28515625" style="279" customWidth="1"/>
    <col min="3849" max="3849" width="9.85546875" style="279" customWidth="1"/>
    <col min="3850" max="3850" width="6" style="279" customWidth="1"/>
    <col min="3851" max="3851" width="10.28515625" style="279" customWidth="1"/>
    <col min="3852" max="3852" width="14.7109375" style="279" customWidth="1"/>
    <col min="3853" max="3853" width="12.85546875" style="279" customWidth="1"/>
    <col min="3854" max="3854" width="8.5703125" style="279" customWidth="1"/>
    <col min="3855" max="3855" width="7.85546875" style="279" customWidth="1"/>
    <col min="3856" max="3856" width="6.85546875" style="279" customWidth="1"/>
    <col min="3857" max="3857" width="7.85546875" style="279" customWidth="1"/>
    <col min="3858" max="3858" width="10" style="279" customWidth="1"/>
    <col min="3859" max="3859" width="7.85546875" style="279" customWidth="1"/>
    <col min="3860" max="3860" width="9.7109375" style="279" customWidth="1"/>
    <col min="3861" max="3861" width="6.7109375" style="279" customWidth="1"/>
    <col min="3862" max="3862" width="10.28515625" style="279" customWidth="1"/>
    <col min="3863" max="3875" width="0" style="279" hidden="1" customWidth="1"/>
    <col min="3876" max="4095" width="11.42578125" style="279"/>
    <col min="4096" max="4096" width="21.5703125" style="279" bestFit="1" customWidth="1"/>
    <col min="4097" max="4097" width="2.7109375" style="279" customWidth="1"/>
    <col min="4098" max="4098" width="18" style="279" customWidth="1"/>
    <col min="4099" max="4099" width="42.28515625" style="279" bestFit="1" customWidth="1"/>
    <col min="4100" max="4100" width="10.28515625" style="279" customWidth="1"/>
    <col min="4101" max="4101" width="8.7109375" style="279" customWidth="1"/>
    <col min="4102" max="4102" width="5.28515625" style="279" customWidth="1"/>
    <col min="4103" max="4103" width="6.42578125" style="279" customWidth="1"/>
    <col min="4104" max="4104" width="6.28515625" style="279" customWidth="1"/>
    <col min="4105" max="4105" width="9.85546875" style="279" customWidth="1"/>
    <col min="4106" max="4106" width="6" style="279" customWidth="1"/>
    <col min="4107" max="4107" width="10.28515625" style="279" customWidth="1"/>
    <col min="4108" max="4108" width="14.7109375" style="279" customWidth="1"/>
    <col min="4109" max="4109" width="12.85546875" style="279" customWidth="1"/>
    <col min="4110" max="4110" width="8.5703125" style="279" customWidth="1"/>
    <col min="4111" max="4111" width="7.85546875" style="279" customWidth="1"/>
    <col min="4112" max="4112" width="6.85546875" style="279" customWidth="1"/>
    <col min="4113" max="4113" width="7.85546875" style="279" customWidth="1"/>
    <col min="4114" max="4114" width="10" style="279" customWidth="1"/>
    <col min="4115" max="4115" width="7.85546875" style="279" customWidth="1"/>
    <col min="4116" max="4116" width="9.7109375" style="279" customWidth="1"/>
    <col min="4117" max="4117" width="6.7109375" style="279" customWidth="1"/>
    <col min="4118" max="4118" width="10.28515625" style="279" customWidth="1"/>
    <col min="4119" max="4131" width="0" style="279" hidden="1" customWidth="1"/>
    <col min="4132" max="4351" width="11.42578125" style="279"/>
    <col min="4352" max="4352" width="21.5703125" style="279" bestFit="1" customWidth="1"/>
    <col min="4353" max="4353" width="2.7109375" style="279" customWidth="1"/>
    <col min="4354" max="4354" width="18" style="279" customWidth="1"/>
    <col min="4355" max="4355" width="42.28515625" style="279" bestFit="1" customWidth="1"/>
    <col min="4356" max="4356" width="10.28515625" style="279" customWidth="1"/>
    <col min="4357" max="4357" width="8.7109375" style="279" customWidth="1"/>
    <col min="4358" max="4358" width="5.28515625" style="279" customWidth="1"/>
    <col min="4359" max="4359" width="6.42578125" style="279" customWidth="1"/>
    <col min="4360" max="4360" width="6.28515625" style="279" customWidth="1"/>
    <col min="4361" max="4361" width="9.85546875" style="279" customWidth="1"/>
    <col min="4362" max="4362" width="6" style="279" customWidth="1"/>
    <col min="4363" max="4363" width="10.28515625" style="279" customWidth="1"/>
    <col min="4364" max="4364" width="14.7109375" style="279" customWidth="1"/>
    <col min="4365" max="4365" width="12.85546875" style="279" customWidth="1"/>
    <col min="4366" max="4366" width="8.5703125" style="279" customWidth="1"/>
    <col min="4367" max="4367" width="7.85546875" style="279" customWidth="1"/>
    <col min="4368" max="4368" width="6.85546875" style="279" customWidth="1"/>
    <col min="4369" max="4369" width="7.85546875" style="279" customWidth="1"/>
    <col min="4370" max="4370" width="10" style="279" customWidth="1"/>
    <col min="4371" max="4371" width="7.85546875" style="279" customWidth="1"/>
    <col min="4372" max="4372" width="9.7109375" style="279" customWidth="1"/>
    <col min="4373" max="4373" width="6.7109375" style="279" customWidth="1"/>
    <col min="4374" max="4374" width="10.28515625" style="279" customWidth="1"/>
    <col min="4375" max="4387" width="0" style="279" hidden="1" customWidth="1"/>
    <col min="4388" max="4607" width="11.42578125" style="279"/>
    <col min="4608" max="4608" width="21.5703125" style="279" bestFit="1" customWidth="1"/>
    <col min="4609" max="4609" width="2.7109375" style="279" customWidth="1"/>
    <col min="4610" max="4610" width="18" style="279" customWidth="1"/>
    <col min="4611" max="4611" width="42.28515625" style="279" bestFit="1" customWidth="1"/>
    <col min="4612" max="4612" width="10.28515625" style="279" customWidth="1"/>
    <col min="4613" max="4613" width="8.7109375" style="279" customWidth="1"/>
    <col min="4614" max="4614" width="5.28515625" style="279" customWidth="1"/>
    <col min="4615" max="4615" width="6.42578125" style="279" customWidth="1"/>
    <col min="4616" max="4616" width="6.28515625" style="279" customWidth="1"/>
    <col min="4617" max="4617" width="9.85546875" style="279" customWidth="1"/>
    <col min="4618" max="4618" width="6" style="279" customWidth="1"/>
    <col min="4619" max="4619" width="10.28515625" style="279" customWidth="1"/>
    <col min="4620" max="4620" width="14.7109375" style="279" customWidth="1"/>
    <col min="4621" max="4621" width="12.85546875" style="279" customWidth="1"/>
    <col min="4622" max="4622" width="8.5703125" style="279" customWidth="1"/>
    <col min="4623" max="4623" width="7.85546875" style="279" customWidth="1"/>
    <col min="4624" max="4624" width="6.85546875" style="279" customWidth="1"/>
    <col min="4625" max="4625" width="7.85546875" style="279" customWidth="1"/>
    <col min="4626" max="4626" width="10" style="279" customWidth="1"/>
    <col min="4627" max="4627" width="7.85546875" style="279" customWidth="1"/>
    <col min="4628" max="4628" width="9.7109375" style="279" customWidth="1"/>
    <col min="4629" max="4629" width="6.7109375" style="279" customWidth="1"/>
    <col min="4630" max="4630" width="10.28515625" style="279" customWidth="1"/>
    <col min="4631" max="4643" width="0" style="279" hidden="1" customWidth="1"/>
    <col min="4644" max="4863" width="11.42578125" style="279"/>
    <col min="4864" max="4864" width="21.5703125" style="279" bestFit="1" customWidth="1"/>
    <col min="4865" max="4865" width="2.7109375" style="279" customWidth="1"/>
    <col min="4866" max="4866" width="18" style="279" customWidth="1"/>
    <col min="4867" max="4867" width="42.28515625" style="279" bestFit="1" customWidth="1"/>
    <col min="4868" max="4868" width="10.28515625" style="279" customWidth="1"/>
    <col min="4869" max="4869" width="8.7109375" style="279" customWidth="1"/>
    <col min="4870" max="4870" width="5.28515625" style="279" customWidth="1"/>
    <col min="4871" max="4871" width="6.42578125" style="279" customWidth="1"/>
    <col min="4872" max="4872" width="6.28515625" style="279" customWidth="1"/>
    <col min="4873" max="4873" width="9.85546875" style="279" customWidth="1"/>
    <col min="4874" max="4874" width="6" style="279" customWidth="1"/>
    <col min="4875" max="4875" width="10.28515625" style="279" customWidth="1"/>
    <col min="4876" max="4876" width="14.7109375" style="279" customWidth="1"/>
    <col min="4877" max="4877" width="12.85546875" style="279" customWidth="1"/>
    <col min="4878" max="4878" width="8.5703125" style="279" customWidth="1"/>
    <col min="4879" max="4879" width="7.85546875" style="279" customWidth="1"/>
    <col min="4880" max="4880" width="6.85546875" style="279" customWidth="1"/>
    <col min="4881" max="4881" width="7.85546875" style="279" customWidth="1"/>
    <col min="4882" max="4882" width="10" style="279" customWidth="1"/>
    <col min="4883" max="4883" width="7.85546875" style="279" customWidth="1"/>
    <col min="4884" max="4884" width="9.7109375" style="279" customWidth="1"/>
    <col min="4885" max="4885" width="6.7109375" style="279" customWidth="1"/>
    <col min="4886" max="4886" width="10.28515625" style="279" customWidth="1"/>
    <col min="4887" max="4899" width="0" style="279" hidden="1" customWidth="1"/>
    <col min="4900" max="5119" width="11.42578125" style="279"/>
    <col min="5120" max="5120" width="21.5703125" style="279" bestFit="1" customWidth="1"/>
    <col min="5121" max="5121" width="2.7109375" style="279" customWidth="1"/>
    <col min="5122" max="5122" width="18" style="279" customWidth="1"/>
    <col min="5123" max="5123" width="42.28515625" style="279" bestFit="1" customWidth="1"/>
    <col min="5124" max="5124" width="10.28515625" style="279" customWidth="1"/>
    <col min="5125" max="5125" width="8.7109375" style="279" customWidth="1"/>
    <col min="5126" max="5126" width="5.28515625" style="279" customWidth="1"/>
    <col min="5127" max="5127" width="6.42578125" style="279" customWidth="1"/>
    <col min="5128" max="5128" width="6.28515625" style="279" customWidth="1"/>
    <col min="5129" max="5129" width="9.85546875" style="279" customWidth="1"/>
    <col min="5130" max="5130" width="6" style="279" customWidth="1"/>
    <col min="5131" max="5131" width="10.28515625" style="279" customWidth="1"/>
    <col min="5132" max="5132" width="14.7109375" style="279" customWidth="1"/>
    <col min="5133" max="5133" width="12.85546875" style="279" customWidth="1"/>
    <col min="5134" max="5134" width="8.5703125" style="279" customWidth="1"/>
    <col min="5135" max="5135" width="7.85546875" style="279" customWidth="1"/>
    <col min="5136" max="5136" width="6.85546875" style="279" customWidth="1"/>
    <col min="5137" max="5137" width="7.85546875" style="279" customWidth="1"/>
    <col min="5138" max="5138" width="10" style="279" customWidth="1"/>
    <col min="5139" max="5139" width="7.85546875" style="279" customWidth="1"/>
    <col min="5140" max="5140" width="9.7109375" style="279" customWidth="1"/>
    <col min="5141" max="5141" width="6.7109375" style="279" customWidth="1"/>
    <col min="5142" max="5142" width="10.28515625" style="279" customWidth="1"/>
    <col min="5143" max="5155" width="0" style="279" hidden="1" customWidth="1"/>
    <col min="5156" max="5375" width="11.42578125" style="279"/>
    <col min="5376" max="5376" width="21.5703125" style="279" bestFit="1" customWidth="1"/>
    <col min="5377" max="5377" width="2.7109375" style="279" customWidth="1"/>
    <col min="5378" max="5378" width="18" style="279" customWidth="1"/>
    <col min="5379" max="5379" width="42.28515625" style="279" bestFit="1" customWidth="1"/>
    <col min="5380" max="5380" width="10.28515625" style="279" customWidth="1"/>
    <col min="5381" max="5381" width="8.7109375" style="279" customWidth="1"/>
    <col min="5382" max="5382" width="5.28515625" style="279" customWidth="1"/>
    <col min="5383" max="5383" width="6.42578125" style="279" customWidth="1"/>
    <col min="5384" max="5384" width="6.28515625" style="279" customWidth="1"/>
    <col min="5385" max="5385" width="9.85546875" style="279" customWidth="1"/>
    <col min="5386" max="5386" width="6" style="279" customWidth="1"/>
    <col min="5387" max="5387" width="10.28515625" style="279" customWidth="1"/>
    <col min="5388" max="5388" width="14.7109375" style="279" customWidth="1"/>
    <col min="5389" max="5389" width="12.85546875" style="279" customWidth="1"/>
    <col min="5390" max="5390" width="8.5703125" style="279" customWidth="1"/>
    <col min="5391" max="5391" width="7.85546875" style="279" customWidth="1"/>
    <col min="5392" max="5392" width="6.85546875" style="279" customWidth="1"/>
    <col min="5393" max="5393" width="7.85546875" style="279" customWidth="1"/>
    <col min="5394" max="5394" width="10" style="279" customWidth="1"/>
    <col min="5395" max="5395" width="7.85546875" style="279" customWidth="1"/>
    <col min="5396" max="5396" width="9.7109375" style="279" customWidth="1"/>
    <col min="5397" max="5397" width="6.7109375" style="279" customWidth="1"/>
    <col min="5398" max="5398" width="10.28515625" style="279" customWidth="1"/>
    <col min="5399" max="5411" width="0" style="279" hidden="1" customWidth="1"/>
    <col min="5412" max="5631" width="11.42578125" style="279"/>
    <col min="5632" max="5632" width="21.5703125" style="279" bestFit="1" customWidth="1"/>
    <col min="5633" max="5633" width="2.7109375" style="279" customWidth="1"/>
    <col min="5634" max="5634" width="18" style="279" customWidth="1"/>
    <col min="5635" max="5635" width="42.28515625" style="279" bestFit="1" customWidth="1"/>
    <col min="5636" max="5636" width="10.28515625" style="279" customWidth="1"/>
    <col min="5637" max="5637" width="8.7109375" style="279" customWidth="1"/>
    <col min="5638" max="5638" width="5.28515625" style="279" customWidth="1"/>
    <col min="5639" max="5639" width="6.42578125" style="279" customWidth="1"/>
    <col min="5640" max="5640" width="6.28515625" style="279" customWidth="1"/>
    <col min="5641" max="5641" width="9.85546875" style="279" customWidth="1"/>
    <col min="5642" max="5642" width="6" style="279" customWidth="1"/>
    <col min="5643" max="5643" width="10.28515625" style="279" customWidth="1"/>
    <col min="5644" max="5644" width="14.7109375" style="279" customWidth="1"/>
    <col min="5645" max="5645" width="12.85546875" style="279" customWidth="1"/>
    <col min="5646" max="5646" width="8.5703125" style="279" customWidth="1"/>
    <col min="5647" max="5647" width="7.85546875" style="279" customWidth="1"/>
    <col min="5648" max="5648" width="6.85546875" style="279" customWidth="1"/>
    <col min="5649" max="5649" width="7.85546875" style="279" customWidth="1"/>
    <col min="5650" max="5650" width="10" style="279" customWidth="1"/>
    <col min="5651" max="5651" width="7.85546875" style="279" customWidth="1"/>
    <col min="5652" max="5652" width="9.7109375" style="279" customWidth="1"/>
    <col min="5653" max="5653" width="6.7109375" style="279" customWidth="1"/>
    <col min="5654" max="5654" width="10.28515625" style="279" customWidth="1"/>
    <col min="5655" max="5667" width="0" style="279" hidden="1" customWidth="1"/>
    <col min="5668" max="5887" width="11.42578125" style="279"/>
    <col min="5888" max="5888" width="21.5703125" style="279" bestFit="1" customWidth="1"/>
    <col min="5889" max="5889" width="2.7109375" style="279" customWidth="1"/>
    <col min="5890" max="5890" width="18" style="279" customWidth="1"/>
    <col min="5891" max="5891" width="42.28515625" style="279" bestFit="1" customWidth="1"/>
    <col min="5892" max="5892" width="10.28515625" style="279" customWidth="1"/>
    <col min="5893" max="5893" width="8.7109375" style="279" customWidth="1"/>
    <col min="5894" max="5894" width="5.28515625" style="279" customWidth="1"/>
    <col min="5895" max="5895" width="6.42578125" style="279" customWidth="1"/>
    <col min="5896" max="5896" width="6.28515625" style="279" customWidth="1"/>
    <col min="5897" max="5897" width="9.85546875" style="279" customWidth="1"/>
    <col min="5898" max="5898" width="6" style="279" customWidth="1"/>
    <col min="5899" max="5899" width="10.28515625" style="279" customWidth="1"/>
    <col min="5900" max="5900" width="14.7109375" style="279" customWidth="1"/>
    <col min="5901" max="5901" width="12.85546875" style="279" customWidth="1"/>
    <col min="5902" max="5902" width="8.5703125" style="279" customWidth="1"/>
    <col min="5903" max="5903" width="7.85546875" style="279" customWidth="1"/>
    <col min="5904" max="5904" width="6.85546875" style="279" customWidth="1"/>
    <col min="5905" max="5905" width="7.85546875" style="279" customWidth="1"/>
    <col min="5906" max="5906" width="10" style="279" customWidth="1"/>
    <col min="5907" max="5907" width="7.85546875" style="279" customWidth="1"/>
    <col min="5908" max="5908" width="9.7109375" style="279" customWidth="1"/>
    <col min="5909" max="5909" width="6.7109375" style="279" customWidth="1"/>
    <col min="5910" max="5910" width="10.28515625" style="279" customWidth="1"/>
    <col min="5911" max="5923" width="0" style="279" hidden="1" customWidth="1"/>
    <col min="5924" max="6143" width="11.42578125" style="279"/>
    <col min="6144" max="6144" width="21.5703125" style="279" bestFit="1" customWidth="1"/>
    <col min="6145" max="6145" width="2.7109375" style="279" customWidth="1"/>
    <col min="6146" max="6146" width="18" style="279" customWidth="1"/>
    <col min="6147" max="6147" width="42.28515625" style="279" bestFit="1" customWidth="1"/>
    <col min="6148" max="6148" width="10.28515625" style="279" customWidth="1"/>
    <col min="6149" max="6149" width="8.7109375" style="279" customWidth="1"/>
    <col min="6150" max="6150" width="5.28515625" style="279" customWidth="1"/>
    <col min="6151" max="6151" width="6.42578125" style="279" customWidth="1"/>
    <col min="6152" max="6152" width="6.28515625" style="279" customWidth="1"/>
    <col min="6153" max="6153" width="9.85546875" style="279" customWidth="1"/>
    <col min="6154" max="6154" width="6" style="279" customWidth="1"/>
    <col min="6155" max="6155" width="10.28515625" style="279" customWidth="1"/>
    <col min="6156" max="6156" width="14.7109375" style="279" customWidth="1"/>
    <col min="6157" max="6157" width="12.85546875" style="279" customWidth="1"/>
    <col min="6158" max="6158" width="8.5703125" style="279" customWidth="1"/>
    <col min="6159" max="6159" width="7.85546875" style="279" customWidth="1"/>
    <col min="6160" max="6160" width="6.85546875" style="279" customWidth="1"/>
    <col min="6161" max="6161" width="7.85546875" style="279" customWidth="1"/>
    <col min="6162" max="6162" width="10" style="279" customWidth="1"/>
    <col min="6163" max="6163" width="7.85546875" style="279" customWidth="1"/>
    <col min="6164" max="6164" width="9.7109375" style="279" customWidth="1"/>
    <col min="6165" max="6165" width="6.7109375" style="279" customWidth="1"/>
    <col min="6166" max="6166" width="10.28515625" style="279" customWidth="1"/>
    <col min="6167" max="6179" width="0" style="279" hidden="1" customWidth="1"/>
    <col min="6180" max="6399" width="11.42578125" style="279"/>
    <col min="6400" max="6400" width="21.5703125" style="279" bestFit="1" customWidth="1"/>
    <col min="6401" max="6401" width="2.7109375" style="279" customWidth="1"/>
    <col min="6402" max="6402" width="18" style="279" customWidth="1"/>
    <col min="6403" max="6403" width="42.28515625" style="279" bestFit="1" customWidth="1"/>
    <col min="6404" max="6404" width="10.28515625" style="279" customWidth="1"/>
    <col min="6405" max="6405" width="8.7109375" style="279" customWidth="1"/>
    <col min="6406" max="6406" width="5.28515625" style="279" customWidth="1"/>
    <col min="6407" max="6407" width="6.42578125" style="279" customWidth="1"/>
    <col min="6408" max="6408" width="6.28515625" style="279" customWidth="1"/>
    <col min="6409" max="6409" width="9.85546875" style="279" customWidth="1"/>
    <col min="6410" max="6410" width="6" style="279" customWidth="1"/>
    <col min="6411" max="6411" width="10.28515625" style="279" customWidth="1"/>
    <col min="6412" max="6412" width="14.7109375" style="279" customWidth="1"/>
    <col min="6413" max="6413" width="12.85546875" style="279" customWidth="1"/>
    <col min="6414" max="6414" width="8.5703125" style="279" customWidth="1"/>
    <col min="6415" max="6415" width="7.85546875" style="279" customWidth="1"/>
    <col min="6416" max="6416" width="6.85546875" style="279" customWidth="1"/>
    <col min="6417" max="6417" width="7.85546875" style="279" customWidth="1"/>
    <col min="6418" max="6418" width="10" style="279" customWidth="1"/>
    <col min="6419" max="6419" width="7.85546875" style="279" customWidth="1"/>
    <col min="6420" max="6420" width="9.7109375" style="279" customWidth="1"/>
    <col min="6421" max="6421" width="6.7109375" style="279" customWidth="1"/>
    <col min="6422" max="6422" width="10.28515625" style="279" customWidth="1"/>
    <col min="6423" max="6435" width="0" style="279" hidden="1" customWidth="1"/>
    <col min="6436" max="6655" width="11.42578125" style="279"/>
    <col min="6656" max="6656" width="21.5703125" style="279" bestFit="1" customWidth="1"/>
    <col min="6657" max="6657" width="2.7109375" style="279" customWidth="1"/>
    <col min="6658" max="6658" width="18" style="279" customWidth="1"/>
    <col min="6659" max="6659" width="42.28515625" style="279" bestFit="1" customWidth="1"/>
    <col min="6660" max="6660" width="10.28515625" style="279" customWidth="1"/>
    <col min="6661" max="6661" width="8.7109375" style="279" customWidth="1"/>
    <col min="6662" max="6662" width="5.28515625" style="279" customWidth="1"/>
    <col min="6663" max="6663" width="6.42578125" style="279" customWidth="1"/>
    <col min="6664" max="6664" width="6.28515625" style="279" customWidth="1"/>
    <col min="6665" max="6665" width="9.85546875" style="279" customWidth="1"/>
    <col min="6666" max="6666" width="6" style="279" customWidth="1"/>
    <col min="6667" max="6667" width="10.28515625" style="279" customWidth="1"/>
    <col min="6668" max="6668" width="14.7109375" style="279" customWidth="1"/>
    <col min="6669" max="6669" width="12.85546875" style="279" customWidth="1"/>
    <col min="6670" max="6670" width="8.5703125" style="279" customWidth="1"/>
    <col min="6671" max="6671" width="7.85546875" style="279" customWidth="1"/>
    <col min="6672" max="6672" width="6.85546875" style="279" customWidth="1"/>
    <col min="6673" max="6673" width="7.85546875" style="279" customWidth="1"/>
    <col min="6674" max="6674" width="10" style="279" customWidth="1"/>
    <col min="6675" max="6675" width="7.85546875" style="279" customWidth="1"/>
    <col min="6676" max="6676" width="9.7109375" style="279" customWidth="1"/>
    <col min="6677" max="6677" width="6.7109375" style="279" customWidth="1"/>
    <col min="6678" max="6678" width="10.28515625" style="279" customWidth="1"/>
    <col min="6679" max="6691" width="0" style="279" hidden="1" customWidth="1"/>
    <col min="6692" max="6911" width="11.42578125" style="279"/>
    <col min="6912" max="6912" width="21.5703125" style="279" bestFit="1" customWidth="1"/>
    <col min="6913" max="6913" width="2.7109375" style="279" customWidth="1"/>
    <col min="6914" max="6914" width="18" style="279" customWidth="1"/>
    <col min="6915" max="6915" width="42.28515625" style="279" bestFit="1" customWidth="1"/>
    <col min="6916" max="6916" width="10.28515625" style="279" customWidth="1"/>
    <col min="6917" max="6917" width="8.7109375" style="279" customWidth="1"/>
    <col min="6918" max="6918" width="5.28515625" style="279" customWidth="1"/>
    <col min="6919" max="6919" width="6.42578125" style="279" customWidth="1"/>
    <col min="6920" max="6920" width="6.28515625" style="279" customWidth="1"/>
    <col min="6921" max="6921" width="9.85546875" style="279" customWidth="1"/>
    <col min="6922" max="6922" width="6" style="279" customWidth="1"/>
    <col min="6923" max="6923" width="10.28515625" style="279" customWidth="1"/>
    <col min="6924" max="6924" width="14.7109375" style="279" customWidth="1"/>
    <col min="6925" max="6925" width="12.85546875" style="279" customWidth="1"/>
    <col min="6926" max="6926" width="8.5703125" style="279" customWidth="1"/>
    <col min="6927" max="6927" width="7.85546875" style="279" customWidth="1"/>
    <col min="6928" max="6928" width="6.85546875" style="279" customWidth="1"/>
    <col min="6929" max="6929" width="7.85546875" style="279" customWidth="1"/>
    <col min="6930" max="6930" width="10" style="279" customWidth="1"/>
    <col min="6931" max="6931" width="7.85546875" style="279" customWidth="1"/>
    <col min="6932" max="6932" width="9.7109375" style="279" customWidth="1"/>
    <col min="6933" max="6933" width="6.7109375" style="279" customWidth="1"/>
    <col min="6934" max="6934" width="10.28515625" style="279" customWidth="1"/>
    <col min="6935" max="6947" width="0" style="279" hidden="1" customWidth="1"/>
    <col min="6948" max="7167" width="11.42578125" style="279"/>
    <col min="7168" max="7168" width="21.5703125" style="279" bestFit="1" customWidth="1"/>
    <col min="7169" max="7169" width="2.7109375" style="279" customWidth="1"/>
    <col min="7170" max="7170" width="18" style="279" customWidth="1"/>
    <col min="7171" max="7171" width="42.28515625" style="279" bestFit="1" customWidth="1"/>
    <col min="7172" max="7172" width="10.28515625" style="279" customWidth="1"/>
    <col min="7173" max="7173" width="8.7109375" style="279" customWidth="1"/>
    <col min="7174" max="7174" width="5.28515625" style="279" customWidth="1"/>
    <col min="7175" max="7175" width="6.42578125" style="279" customWidth="1"/>
    <col min="7176" max="7176" width="6.28515625" style="279" customWidth="1"/>
    <col min="7177" max="7177" width="9.85546875" style="279" customWidth="1"/>
    <col min="7178" max="7178" width="6" style="279" customWidth="1"/>
    <col min="7179" max="7179" width="10.28515625" style="279" customWidth="1"/>
    <col min="7180" max="7180" width="14.7109375" style="279" customWidth="1"/>
    <col min="7181" max="7181" width="12.85546875" style="279" customWidth="1"/>
    <col min="7182" max="7182" width="8.5703125" style="279" customWidth="1"/>
    <col min="7183" max="7183" width="7.85546875" style="279" customWidth="1"/>
    <col min="7184" max="7184" width="6.85546875" style="279" customWidth="1"/>
    <col min="7185" max="7185" width="7.85546875" style="279" customWidth="1"/>
    <col min="7186" max="7186" width="10" style="279" customWidth="1"/>
    <col min="7187" max="7187" width="7.85546875" style="279" customWidth="1"/>
    <col min="7188" max="7188" width="9.7109375" style="279" customWidth="1"/>
    <col min="7189" max="7189" width="6.7109375" style="279" customWidth="1"/>
    <col min="7190" max="7190" width="10.28515625" style="279" customWidth="1"/>
    <col min="7191" max="7203" width="0" style="279" hidden="1" customWidth="1"/>
    <col min="7204" max="7423" width="11.42578125" style="279"/>
    <col min="7424" max="7424" width="21.5703125" style="279" bestFit="1" customWidth="1"/>
    <col min="7425" max="7425" width="2.7109375" style="279" customWidth="1"/>
    <col min="7426" max="7426" width="18" style="279" customWidth="1"/>
    <col min="7427" max="7427" width="42.28515625" style="279" bestFit="1" customWidth="1"/>
    <col min="7428" max="7428" width="10.28515625" style="279" customWidth="1"/>
    <col min="7429" max="7429" width="8.7109375" style="279" customWidth="1"/>
    <col min="7430" max="7430" width="5.28515625" style="279" customWidth="1"/>
    <col min="7431" max="7431" width="6.42578125" style="279" customWidth="1"/>
    <col min="7432" max="7432" width="6.28515625" style="279" customWidth="1"/>
    <col min="7433" max="7433" width="9.85546875" style="279" customWidth="1"/>
    <col min="7434" max="7434" width="6" style="279" customWidth="1"/>
    <col min="7435" max="7435" width="10.28515625" style="279" customWidth="1"/>
    <col min="7436" max="7436" width="14.7109375" style="279" customWidth="1"/>
    <col min="7437" max="7437" width="12.85546875" style="279" customWidth="1"/>
    <col min="7438" max="7438" width="8.5703125" style="279" customWidth="1"/>
    <col min="7439" max="7439" width="7.85546875" style="279" customWidth="1"/>
    <col min="7440" max="7440" width="6.85546875" style="279" customWidth="1"/>
    <col min="7441" max="7441" width="7.85546875" style="279" customWidth="1"/>
    <col min="7442" max="7442" width="10" style="279" customWidth="1"/>
    <col min="7443" max="7443" width="7.85546875" style="279" customWidth="1"/>
    <col min="7444" max="7444" width="9.7109375" style="279" customWidth="1"/>
    <col min="7445" max="7445" width="6.7109375" style="279" customWidth="1"/>
    <col min="7446" max="7446" width="10.28515625" style="279" customWidth="1"/>
    <col min="7447" max="7459" width="0" style="279" hidden="1" customWidth="1"/>
    <col min="7460" max="7679" width="11.42578125" style="279"/>
    <col min="7680" max="7680" width="21.5703125" style="279" bestFit="1" customWidth="1"/>
    <col min="7681" max="7681" width="2.7109375" style="279" customWidth="1"/>
    <col min="7682" max="7682" width="18" style="279" customWidth="1"/>
    <col min="7683" max="7683" width="42.28515625" style="279" bestFit="1" customWidth="1"/>
    <col min="7684" max="7684" width="10.28515625" style="279" customWidth="1"/>
    <col min="7685" max="7685" width="8.7109375" style="279" customWidth="1"/>
    <col min="7686" max="7686" width="5.28515625" style="279" customWidth="1"/>
    <col min="7687" max="7687" width="6.42578125" style="279" customWidth="1"/>
    <col min="7688" max="7688" width="6.28515625" style="279" customWidth="1"/>
    <col min="7689" max="7689" width="9.85546875" style="279" customWidth="1"/>
    <col min="7690" max="7690" width="6" style="279" customWidth="1"/>
    <col min="7691" max="7691" width="10.28515625" style="279" customWidth="1"/>
    <col min="7692" max="7692" width="14.7109375" style="279" customWidth="1"/>
    <col min="7693" max="7693" width="12.85546875" style="279" customWidth="1"/>
    <col min="7694" max="7694" width="8.5703125" style="279" customWidth="1"/>
    <col min="7695" max="7695" width="7.85546875" style="279" customWidth="1"/>
    <col min="7696" max="7696" width="6.85546875" style="279" customWidth="1"/>
    <col min="7697" max="7697" width="7.85546875" style="279" customWidth="1"/>
    <col min="7698" max="7698" width="10" style="279" customWidth="1"/>
    <col min="7699" max="7699" width="7.85546875" style="279" customWidth="1"/>
    <col min="7700" max="7700" width="9.7109375" style="279" customWidth="1"/>
    <col min="7701" max="7701" width="6.7109375" style="279" customWidth="1"/>
    <col min="7702" max="7702" width="10.28515625" style="279" customWidth="1"/>
    <col min="7703" max="7715" width="0" style="279" hidden="1" customWidth="1"/>
    <col min="7716" max="7935" width="11.42578125" style="279"/>
    <col min="7936" max="7936" width="21.5703125" style="279" bestFit="1" customWidth="1"/>
    <col min="7937" max="7937" width="2.7109375" style="279" customWidth="1"/>
    <col min="7938" max="7938" width="18" style="279" customWidth="1"/>
    <col min="7939" max="7939" width="42.28515625" style="279" bestFit="1" customWidth="1"/>
    <col min="7940" max="7940" width="10.28515625" style="279" customWidth="1"/>
    <col min="7941" max="7941" width="8.7109375" style="279" customWidth="1"/>
    <col min="7942" max="7942" width="5.28515625" style="279" customWidth="1"/>
    <col min="7943" max="7943" width="6.42578125" style="279" customWidth="1"/>
    <col min="7944" max="7944" width="6.28515625" style="279" customWidth="1"/>
    <col min="7945" max="7945" width="9.85546875" style="279" customWidth="1"/>
    <col min="7946" max="7946" width="6" style="279" customWidth="1"/>
    <col min="7947" max="7947" width="10.28515625" style="279" customWidth="1"/>
    <col min="7948" max="7948" width="14.7109375" style="279" customWidth="1"/>
    <col min="7949" max="7949" width="12.85546875" style="279" customWidth="1"/>
    <col min="7950" max="7950" width="8.5703125" style="279" customWidth="1"/>
    <col min="7951" max="7951" width="7.85546875" style="279" customWidth="1"/>
    <col min="7952" max="7952" width="6.85546875" style="279" customWidth="1"/>
    <col min="7953" max="7953" width="7.85546875" style="279" customWidth="1"/>
    <col min="7954" max="7954" width="10" style="279" customWidth="1"/>
    <col min="7955" max="7955" width="7.85546875" style="279" customWidth="1"/>
    <col min="7956" max="7956" width="9.7109375" style="279" customWidth="1"/>
    <col min="7957" max="7957" width="6.7109375" style="279" customWidth="1"/>
    <col min="7958" max="7958" width="10.28515625" style="279" customWidth="1"/>
    <col min="7959" max="7971" width="0" style="279" hidden="1" customWidth="1"/>
    <col min="7972" max="8191" width="11.42578125" style="279"/>
    <col min="8192" max="8192" width="21.5703125" style="279" bestFit="1" customWidth="1"/>
    <col min="8193" max="8193" width="2.7109375" style="279" customWidth="1"/>
    <col min="8194" max="8194" width="18" style="279" customWidth="1"/>
    <col min="8195" max="8195" width="42.28515625" style="279" bestFit="1" customWidth="1"/>
    <col min="8196" max="8196" width="10.28515625" style="279" customWidth="1"/>
    <col min="8197" max="8197" width="8.7109375" style="279" customWidth="1"/>
    <col min="8198" max="8198" width="5.28515625" style="279" customWidth="1"/>
    <col min="8199" max="8199" width="6.42578125" style="279" customWidth="1"/>
    <col min="8200" max="8200" width="6.28515625" style="279" customWidth="1"/>
    <col min="8201" max="8201" width="9.85546875" style="279" customWidth="1"/>
    <col min="8202" max="8202" width="6" style="279" customWidth="1"/>
    <col min="8203" max="8203" width="10.28515625" style="279" customWidth="1"/>
    <col min="8204" max="8204" width="14.7109375" style="279" customWidth="1"/>
    <col min="8205" max="8205" width="12.85546875" style="279" customWidth="1"/>
    <col min="8206" max="8206" width="8.5703125" style="279" customWidth="1"/>
    <col min="8207" max="8207" width="7.85546875" style="279" customWidth="1"/>
    <col min="8208" max="8208" width="6.85546875" style="279" customWidth="1"/>
    <col min="8209" max="8209" width="7.85546875" style="279" customWidth="1"/>
    <col min="8210" max="8210" width="10" style="279" customWidth="1"/>
    <col min="8211" max="8211" width="7.85546875" style="279" customWidth="1"/>
    <col min="8212" max="8212" width="9.7109375" style="279" customWidth="1"/>
    <col min="8213" max="8213" width="6.7109375" style="279" customWidth="1"/>
    <col min="8214" max="8214" width="10.28515625" style="279" customWidth="1"/>
    <col min="8215" max="8227" width="0" style="279" hidden="1" customWidth="1"/>
    <col min="8228" max="8447" width="11.42578125" style="279"/>
    <col min="8448" max="8448" width="21.5703125" style="279" bestFit="1" customWidth="1"/>
    <col min="8449" max="8449" width="2.7109375" style="279" customWidth="1"/>
    <col min="8450" max="8450" width="18" style="279" customWidth="1"/>
    <col min="8451" max="8451" width="42.28515625" style="279" bestFit="1" customWidth="1"/>
    <col min="8452" max="8452" width="10.28515625" style="279" customWidth="1"/>
    <col min="8453" max="8453" width="8.7109375" style="279" customWidth="1"/>
    <col min="8454" max="8454" width="5.28515625" style="279" customWidth="1"/>
    <col min="8455" max="8455" width="6.42578125" style="279" customWidth="1"/>
    <col min="8456" max="8456" width="6.28515625" style="279" customWidth="1"/>
    <col min="8457" max="8457" width="9.85546875" style="279" customWidth="1"/>
    <col min="8458" max="8458" width="6" style="279" customWidth="1"/>
    <col min="8459" max="8459" width="10.28515625" style="279" customWidth="1"/>
    <col min="8460" max="8460" width="14.7109375" style="279" customWidth="1"/>
    <col min="8461" max="8461" width="12.85546875" style="279" customWidth="1"/>
    <col min="8462" max="8462" width="8.5703125" style="279" customWidth="1"/>
    <col min="8463" max="8463" width="7.85546875" style="279" customWidth="1"/>
    <col min="8464" max="8464" width="6.85546875" style="279" customWidth="1"/>
    <col min="8465" max="8465" width="7.85546875" style="279" customWidth="1"/>
    <col min="8466" max="8466" width="10" style="279" customWidth="1"/>
    <col min="8467" max="8467" width="7.85546875" style="279" customWidth="1"/>
    <col min="8468" max="8468" width="9.7109375" style="279" customWidth="1"/>
    <col min="8469" max="8469" width="6.7109375" style="279" customWidth="1"/>
    <col min="8470" max="8470" width="10.28515625" style="279" customWidth="1"/>
    <col min="8471" max="8483" width="0" style="279" hidden="1" customWidth="1"/>
    <col min="8484" max="8703" width="11.42578125" style="279"/>
    <col min="8704" max="8704" width="21.5703125" style="279" bestFit="1" customWidth="1"/>
    <col min="8705" max="8705" width="2.7109375" style="279" customWidth="1"/>
    <col min="8706" max="8706" width="18" style="279" customWidth="1"/>
    <col min="8707" max="8707" width="42.28515625" style="279" bestFit="1" customWidth="1"/>
    <col min="8708" max="8708" width="10.28515625" style="279" customWidth="1"/>
    <col min="8709" max="8709" width="8.7109375" style="279" customWidth="1"/>
    <col min="8710" max="8710" width="5.28515625" style="279" customWidth="1"/>
    <col min="8711" max="8711" width="6.42578125" style="279" customWidth="1"/>
    <col min="8712" max="8712" width="6.28515625" style="279" customWidth="1"/>
    <col min="8713" max="8713" width="9.85546875" style="279" customWidth="1"/>
    <col min="8714" max="8714" width="6" style="279" customWidth="1"/>
    <col min="8715" max="8715" width="10.28515625" style="279" customWidth="1"/>
    <col min="8716" max="8716" width="14.7109375" style="279" customWidth="1"/>
    <col min="8717" max="8717" width="12.85546875" style="279" customWidth="1"/>
    <col min="8718" max="8718" width="8.5703125" style="279" customWidth="1"/>
    <col min="8719" max="8719" width="7.85546875" style="279" customWidth="1"/>
    <col min="8720" max="8720" width="6.85546875" style="279" customWidth="1"/>
    <col min="8721" max="8721" width="7.85546875" style="279" customWidth="1"/>
    <col min="8722" max="8722" width="10" style="279" customWidth="1"/>
    <col min="8723" max="8723" width="7.85546875" style="279" customWidth="1"/>
    <col min="8724" max="8724" width="9.7109375" style="279" customWidth="1"/>
    <col min="8725" max="8725" width="6.7109375" style="279" customWidth="1"/>
    <col min="8726" max="8726" width="10.28515625" style="279" customWidth="1"/>
    <col min="8727" max="8739" width="0" style="279" hidden="1" customWidth="1"/>
    <col min="8740" max="8959" width="11.42578125" style="279"/>
    <col min="8960" max="8960" width="21.5703125" style="279" bestFit="1" customWidth="1"/>
    <col min="8961" max="8961" width="2.7109375" style="279" customWidth="1"/>
    <col min="8962" max="8962" width="18" style="279" customWidth="1"/>
    <col min="8963" max="8963" width="42.28515625" style="279" bestFit="1" customWidth="1"/>
    <col min="8964" max="8964" width="10.28515625" style="279" customWidth="1"/>
    <col min="8965" max="8965" width="8.7109375" style="279" customWidth="1"/>
    <col min="8966" max="8966" width="5.28515625" style="279" customWidth="1"/>
    <col min="8967" max="8967" width="6.42578125" style="279" customWidth="1"/>
    <col min="8968" max="8968" width="6.28515625" style="279" customWidth="1"/>
    <col min="8969" max="8969" width="9.85546875" style="279" customWidth="1"/>
    <col min="8970" max="8970" width="6" style="279" customWidth="1"/>
    <col min="8971" max="8971" width="10.28515625" style="279" customWidth="1"/>
    <col min="8972" max="8972" width="14.7109375" style="279" customWidth="1"/>
    <col min="8973" max="8973" width="12.85546875" style="279" customWidth="1"/>
    <col min="8974" max="8974" width="8.5703125" style="279" customWidth="1"/>
    <col min="8975" max="8975" width="7.85546875" style="279" customWidth="1"/>
    <col min="8976" max="8976" width="6.85546875" style="279" customWidth="1"/>
    <col min="8977" max="8977" width="7.85546875" style="279" customWidth="1"/>
    <col min="8978" max="8978" width="10" style="279" customWidth="1"/>
    <col min="8979" max="8979" width="7.85546875" style="279" customWidth="1"/>
    <col min="8980" max="8980" width="9.7109375" style="279" customWidth="1"/>
    <col min="8981" max="8981" width="6.7109375" style="279" customWidth="1"/>
    <col min="8982" max="8982" width="10.28515625" style="279" customWidth="1"/>
    <col min="8983" max="8995" width="0" style="279" hidden="1" customWidth="1"/>
    <col min="8996" max="9215" width="11.42578125" style="279"/>
    <col min="9216" max="9216" width="21.5703125" style="279" bestFit="1" customWidth="1"/>
    <col min="9217" max="9217" width="2.7109375" style="279" customWidth="1"/>
    <col min="9218" max="9218" width="18" style="279" customWidth="1"/>
    <col min="9219" max="9219" width="42.28515625" style="279" bestFit="1" customWidth="1"/>
    <col min="9220" max="9220" width="10.28515625" style="279" customWidth="1"/>
    <col min="9221" max="9221" width="8.7109375" style="279" customWidth="1"/>
    <col min="9222" max="9222" width="5.28515625" style="279" customWidth="1"/>
    <col min="9223" max="9223" width="6.42578125" style="279" customWidth="1"/>
    <col min="9224" max="9224" width="6.28515625" style="279" customWidth="1"/>
    <col min="9225" max="9225" width="9.85546875" style="279" customWidth="1"/>
    <col min="9226" max="9226" width="6" style="279" customWidth="1"/>
    <col min="9227" max="9227" width="10.28515625" style="279" customWidth="1"/>
    <col min="9228" max="9228" width="14.7109375" style="279" customWidth="1"/>
    <col min="9229" max="9229" width="12.85546875" style="279" customWidth="1"/>
    <col min="9230" max="9230" width="8.5703125" style="279" customWidth="1"/>
    <col min="9231" max="9231" width="7.85546875" style="279" customWidth="1"/>
    <col min="9232" max="9232" width="6.85546875" style="279" customWidth="1"/>
    <col min="9233" max="9233" width="7.85546875" style="279" customWidth="1"/>
    <col min="9234" max="9234" width="10" style="279" customWidth="1"/>
    <col min="9235" max="9235" width="7.85546875" style="279" customWidth="1"/>
    <col min="9236" max="9236" width="9.7109375" style="279" customWidth="1"/>
    <col min="9237" max="9237" width="6.7109375" style="279" customWidth="1"/>
    <col min="9238" max="9238" width="10.28515625" style="279" customWidth="1"/>
    <col min="9239" max="9251" width="0" style="279" hidden="1" customWidth="1"/>
    <col min="9252" max="9471" width="11.42578125" style="279"/>
    <col min="9472" max="9472" width="21.5703125" style="279" bestFit="1" customWidth="1"/>
    <col min="9473" max="9473" width="2.7109375" style="279" customWidth="1"/>
    <col min="9474" max="9474" width="18" style="279" customWidth="1"/>
    <col min="9475" max="9475" width="42.28515625" style="279" bestFit="1" customWidth="1"/>
    <col min="9476" max="9476" width="10.28515625" style="279" customWidth="1"/>
    <col min="9477" max="9477" width="8.7109375" style="279" customWidth="1"/>
    <col min="9478" max="9478" width="5.28515625" style="279" customWidth="1"/>
    <col min="9479" max="9479" width="6.42578125" style="279" customWidth="1"/>
    <col min="9480" max="9480" width="6.28515625" style="279" customWidth="1"/>
    <col min="9481" max="9481" width="9.85546875" style="279" customWidth="1"/>
    <col min="9482" max="9482" width="6" style="279" customWidth="1"/>
    <col min="9483" max="9483" width="10.28515625" style="279" customWidth="1"/>
    <col min="9484" max="9484" width="14.7109375" style="279" customWidth="1"/>
    <col min="9485" max="9485" width="12.85546875" style="279" customWidth="1"/>
    <col min="9486" max="9486" width="8.5703125" style="279" customWidth="1"/>
    <col min="9487" max="9487" width="7.85546875" style="279" customWidth="1"/>
    <col min="9488" max="9488" width="6.85546875" style="279" customWidth="1"/>
    <col min="9489" max="9489" width="7.85546875" style="279" customWidth="1"/>
    <col min="9490" max="9490" width="10" style="279" customWidth="1"/>
    <col min="9491" max="9491" width="7.85546875" style="279" customWidth="1"/>
    <col min="9492" max="9492" width="9.7109375" style="279" customWidth="1"/>
    <col min="9493" max="9493" width="6.7109375" style="279" customWidth="1"/>
    <col min="9494" max="9494" width="10.28515625" style="279" customWidth="1"/>
    <col min="9495" max="9507" width="0" style="279" hidden="1" customWidth="1"/>
    <col min="9508" max="9727" width="11.42578125" style="279"/>
    <col min="9728" max="9728" width="21.5703125" style="279" bestFit="1" customWidth="1"/>
    <col min="9729" max="9729" width="2.7109375" style="279" customWidth="1"/>
    <col min="9730" max="9730" width="18" style="279" customWidth="1"/>
    <col min="9731" max="9731" width="42.28515625" style="279" bestFit="1" customWidth="1"/>
    <col min="9732" max="9732" width="10.28515625" style="279" customWidth="1"/>
    <col min="9733" max="9733" width="8.7109375" style="279" customWidth="1"/>
    <col min="9734" max="9734" width="5.28515625" style="279" customWidth="1"/>
    <col min="9735" max="9735" width="6.42578125" style="279" customWidth="1"/>
    <col min="9736" max="9736" width="6.28515625" style="279" customWidth="1"/>
    <col min="9737" max="9737" width="9.85546875" style="279" customWidth="1"/>
    <col min="9738" max="9738" width="6" style="279" customWidth="1"/>
    <col min="9739" max="9739" width="10.28515625" style="279" customWidth="1"/>
    <col min="9740" max="9740" width="14.7109375" style="279" customWidth="1"/>
    <col min="9741" max="9741" width="12.85546875" style="279" customWidth="1"/>
    <col min="9742" max="9742" width="8.5703125" style="279" customWidth="1"/>
    <col min="9743" max="9743" width="7.85546875" style="279" customWidth="1"/>
    <col min="9744" max="9744" width="6.85546875" style="279" customWidth="1"/>
    <col min="9745" max="9745" width="7.85546875" style="279" customWidth="1"/>
    <col min="9746" max="9746" width="10" style="279" customWidth="1"/>
    <col min="9747" max="9747" width="7.85546875" style="279" customWidth="1"/>
    <col min="9748" max="9748" width="9.7109375" style="279" customWidth="1"/>
    <col min="9749" max="9749" width="6.7109375" style="279" customWidth="1"/>
    <col min="9750" max="9750" width="10.28515625" style="279" customWidth="1"/>
    <col min="9751" max="9763" width="0" style="279" hidden="1" customWidth="1"/>
    <col min="9764" max="9983" width="11.42578125" style="279"/>
    <col min="9984" max="9984" width="21.5703125" style="279" bestFit="1" customWidth="1"/>
    <col min="9985" max="9985" width="2.7109375" style="279" customWidth="1"/>
    <col min="9986" max="9986" width="18" style="279" customWidth="1"/>
    <col min="9987" max="9987" width="42.28515625" style="279" bestFit="1" customWidth="1"/>
    <col min="9988" max="9988" width="10.28515625" style="279" customWidth="1"/>
    <col min="9989" max="9989" width="8.7109375" style="279" customWidth="1"/>
    <col min="9990" max="9990" width="5.28515625" style="279" customWidth="1"/>
    <col min="9991" max="9991" width="6.42578125" style="279" customWidth="1"/>
    <col min="9992" max="9992" width="6.28515625" style="279" customWidth="1"/>
    <col min="9993" max="9993" width="9.85546875" style="279" customWidth="1"/>
    <col min="9994" max="9994" width="6" style="279" customWidth="1"/>
    <col min="9995" max="9995" width="10.28515625" style="279" customWidth="1"/>
    <col min="9996" max="9996" width="14.7109375" style="279" customWidth="1"/>
    <col min="9997" max="9997" width="12.85546875" style="279" customWidth="1"/>
    <col min="9998" max="9998" width="8.5703125" style="279" customWidth="1"/>
    <col min="9999" max="9999" width="7.85546875" style="279" customWidth="1"/>
    <col min="10000" max="10000" width="6.85546875" style="279" customWidth="1"/>
    <col min="10001" max="10001" width="7.85546875" style="279" customWidth="1"/>
    <col min="10002" max="10002" width="10" style="279" customWidth="1"/>
    <col min="10003" max="10003" width="7.85546875" style="279" customWidth="1"/>
    <col min="10004" max="10004" width="9.7109375" style="279" customWidth="1"/>
    <col min="10005" max="10005" width="6.7109375" style="279" customWidth="1"/>
    <col min="10006" max="10006" width="10.28515625" style="279" customWidth="1"/>
    <col min="10007" max="10019" width="0" style="279" hidden="1" customWidth="1"/>
    <col min="10020" max="10239" width="11.42578125" style="279"/>
    <col min="10240" max="10240" width="21.5703125" style="279" bestFit="1" customWidth="1"/>
    <col min="10241" max="10241" width="2.7109375" style="279" customWidth="1"/>
    <col min="10242" max="10242" width="18" style="279" customWidth="1"/>
    <col min="10243" max="10243" width="42.28515625" style="279" bestFit="1" customWidth="1"/>
    <col min="10244" max="10244" width="10.28515625" style="279" customWidth="1"/>
    <col min="10245" max="10245" width="8.7109375" style="279" customWidth="1"/>
    <col min="10246" max="10246" width="5.28515625" style="279" customWidth="1"/>
    <col min="10247" max="10247" width="6.42578125" style="279" customWidth="1"/>
    <col min="10248" max="10248" width="6.28515625" style="279" customWidth="1"/>
    <col min="10249" max="10249" width="9.85546875" style="279" customWidth="1"/>
    <col min="10250" max="10250" width="6" style="279" customWidth="1"/>
    <col min="10251" max="10251" width="10.28515625" style="279" customWidth="1"/>
    <col min="10252" max="10252" width="14.7109375" style="279" customWidth="1"/>
    <col min="10253" max="10253" width="12.85546875" style="279" customWidth="1"/>
    <col min="10254" max="10254" width="8.5703125" style="279" customWidth="1"/>
    <col min="10255" max="10255" width="7.85546875" style="279" customWidth="1"/>
    <col min="10256" max="10256" width="6.85546875" style="279" customWidth="1"/>
    <col min="10257" max="10257" width="7.85546875" style="279" customWidth="1"/>
    <col min="10258" max="10258" width="10" style="279" customWidth="1"/>
    <col min="10259" max="10259" width="7.85546875" style="279" customWidth="1"/>
    <col min="10260" max="10260" width="9.7109375" style="279" customWidth="1"/>
    <col min="10261" max="10261" width="6.7109375" style="279" customWidth="1"/>
    <col min="10262" max="10262" width="10.28515625" style="279" customWidth="1"/>
    <col min="10263" max="10275" width="0" style="279" hidden="1" customWidth="1"/>
    <col min="10276" max="10495" width="11.42578125" style="279"/>
    <col min="10496" max="10496" width="21.5703125" style="279" bestFit="1" customWidth="1"/>
    <col min="10497" max="10497" width="2.7109375" style="279" customWidth="1"/>
    <col min="10498" max="10498" width="18" style="279" customWidth="1"/>
    <col min="10499" max="10499" width="42.28515625" style="279" bestFit="1" customWidth="1"/>
    <col min="10500" max="10500" width="10.28515625" style="279" customWidth="1"/>
    <col min="10501" max="10501" width="8.7109375" style="279" customWidth="1"/>
    <col min="10502" max="10502" width="5.28515625" style="279" customWidth="1"/>
    <col min="10503" max="10503" width="6.42578125" style="279" customWidth="1"/>
    <col min="10504" max="10504" width="6.28515625" style="279" customWidth="1"/>
    <col min="10505" max="10505" width="9.85546875" style="279" customWidth="1"/>
    <col min="10506" max="10506" width="6" style="279" customWidth="1"/>
    <col min="10507" max="10507" width="10.28515625" style="279" customWidth="1"/>
    <col min="10508" max="10508" width="14.7109375" style="279" customWidth="1"/>
    <col min="10509" max="10509" width="12.85546875" style="279" customWidth="1"/>
    <col min="10510" max="10510" width="8.5703125" style="279" customWidth="1"/>
    <col min="10511" max="10511" width="7.85546875" style="279" customWidth="1"/>
    <col min="10512" max="10512" width="6.85546875" style="279" customWidth="1"/>
    <col min="10513" max="10513" width="7.85546875" style="279" customWidth="1"/>
    <col min="10514" max="10514" width="10" style="279" customWidth="1"/>
    <col min="10515" max="10515" width="7.85546875" style="279" customWidth="1"/>
    <col min="10516" max="10516" width="9.7109375" style="279" customWidth="1"/>
    <col min="10517" max="10517" width="6.7109375" style="279" customWidth="1"/>
    <col min="10518" max="10518" width="10.28515625" style="279" customWidth="1"/>
    <col min="10519" max="10531" width="0" style="279" hidden="1" customWidth="1"/>
    <col min="10532" max="10751" width="11.42578125" style="279"/>
    <col min="10752" max="10752" width="21.5703125" style="279" bestFit="1" customWidth="1"/>
    <col min="10753" max="10753" width="2.7109375" style="279" customWidth="1"/>
    <col min="10754" max="10754" width="18" style="279" customWidth="1"/>
    <col min="10755" max="10755" width="42.28515625" style="279" bestFit="1" customWidth="1"/>
    <col min="10756" max="10756" width="10.28515625" style="279" customWidth="1"/>
    <col min="10757" max="10757" width="8.7109375" style="279" customWidth="1"/>
    <col min="10758" max="10758" width="5.28515625" style="279" customWidth="1"/>
    <col min="10759" max="10759" width="6.42578125" style="279" customWidth="1"/>
    <col min="10760" max="10760" width="6.28515625" style="279" customWidth="1"/>
    <col min="10761" max="10761" width="9.85546875" style="279" customWidth="1"/>
    <col min="10762" max="10762" width="6" style="279" customWidth="1"/>
    <col min="10763" max="10763" width="10.28515625" style="279" customWidth="1"/>
    <col min="10764" max="10764" width="14.7109375" style="279" customWidth="1"/>
    <col min="10765" max="10765" width="12.85546875" style="279" customWidth="1"/>
    <col min="10766" max="10766" width="8.5703125" style="279" customWidth="1"/>
    <col min="10767" max="10767" width="7.85546875" style="279" customWidth="1"/>
    <col min="10768" max="10768" width="6.85546875" style="279" customWidth="1"/>
    <col min="10769" max="10769" width="7.85546875" style="279" customWidth="1"/>
    <col min="10770" max="10770" width="10" style="279" customWidth="1"/>
    <col min="10771" max="10771" width="7.85546875" style="279" customWidth="1"/>
    <col min="10772" max="10772" width="9.7109375" style="279" customWidth="1"/>
    <col min="10773" max="10773" width="6.7109375" style="279" customWidth="1"/>
    <col min="10774" max="10774" width="10.28515625" style="279" customWidth="1"/>
    <col min="10775" max="10787" width="0" style="279" hidden="1" customWidth="1"/>
    <col min="10788" max="11007" width="11.42578125" style="279"/>
    <col min="11008" max="11008" width="21.5703125" style="279" bestFit="1" customWidth="1"/>
    <col min="11009" max="11009" width="2.7109375" style="279" customWidth="1"/>
    <col min="11010" max="11010" width="18" style="279" customWidth="1"/>
    <col min="11011" max="11011" width="42.28515625" style="279" bestFit="1" customWidth="1"/>
    <col min="11012" max="11012" width="10.28515625" style="279" customWidth="1"/>
    <col min="11013" max="11013" width="8.7109375" style="279" customWidth="1"/>
    <col min="11014" max="11014" width="5.28515625" style="279" customWidth="1"/>
    <col min="11015" max="11015" width="6.42578125" style="279" customWidth="1"/>
    <col min="11016" max="11016" width="6.28515625" style="279" customWidth="1"/>
    <col min="11017" max="11017" width="9.85546875" style="279" customWidth="1"/>
    <col min="11018" max="11018" width="6" style="279" customWidth="1"/>
    <col min="11019" max="11019" width="10.28515625" style="279" customWidth="1"/>
    <col min="11020" max="11020" width="14.7109375" style="279" customWidth="1"/>
    <col min="11021" max="11021" width="12.85546875" style="279" customWidth="1"/>
    <col min="11022" max="11022" width="8.5703125" style="279" customWidth="1"/>
    <col min="11023" max="11023" width="7.85546875" style="279" customWidth="1"/>
    <col min="11024" max="11024" width="6.85546875" style="279" customWidth="1"/>
    <col min="11025" max="11025" width="7.85546875" style="279" customWidth="1"/>
    <col min="11026" max="11026" width="10" style="279" customWidth="1"/>
    <col min="11027" max="11027" width="7.85546875" style="279" customWidth="1"/>
    <col min="11028" max="11028" width="9.7109375" style="279" customWidth="1"/>
    <col min="11029" max="11029" width="6.7109375" style="279" customWidth="1"/>
    <col min="11030" max="11030" width="10.28515625" style="279" customWidth="1"/>
    <col min="11031" max="11043" width="0" style="279" hidden="1" customWidth="1"/>
    <col min="11044" max="11263" width="11.42578125" style="279"/>
    <col min="11264" max="11264" width="21.5703125" style="279" bestFit="1" customWidth="1"/>
    <col min="11265" max="11265" width="2.7109375" style="279" customWidth="1"/>
    <col min="11266" max="11266" width="18" style="279" customWidth="1"/>
    <col min="11267" max="11267" width="42.28515625" style="279" bestFit="1" customWidth="1"/>
    <col min="11268" max="11268" width="10.28515625" style="279" customWidth="1"/>
    <col min="11269" max="11269" width="8.7109375" style="279" customWidth="1"/>
    <col min="11270" max="11270" width="5.28515625" style="279" customWidth="1"/>
    <col min="11271" max="11271" width="6.42578125" style="279" customWidth="1"/>
    <col min="11272" max="11272" width="6.28515625" style="279" customWidth="1"/>
    <col min="11273" max="11273" width="9.85546875" style="279" customWidth="1"/>
    <col min="11274" max="11274" width="6" style="279" customWidth="1"/>
    <col min="11275" max="11275" width="10.28515625" style="279" customWidth="1"/>
    <col min="11276" max="11276" width="14.7109375" style="279" customWidth="1"/>
    <col min="11277" max="11277" width="12.85546875" style="279" customWidth="1"/>
    <col min="11278" max="11278" width="8.5703125" style="279" customWidth="1"/>
    <col min="11279" max="11279" width="7.85546875" style="279" customWidth="1"/>
    <col min="11280" max="11280" width="6.85546875" style="279" customWidth="1"/>
    <col min="11281" max="11281" width="7.85546875" style="279" customWidth="1"/>
    <col min="11282" max="11282" width="10" style="279" customWidth="1"/>
    <col min="11283" max="11283" width="7.85546875" style="279" customWidth="1"/>
    <col min="11284" max="11284" width="9.7109375" style="279" customWidth="1"/>
    <col min="11285" max="11285" width="6.7109375" style="279" customWidth="1"/>
    <col min="11286" max="11286" width="10.28515625" style="279" customWidth="1"/>
    <col min="11287" max="11299" width="0" style="279" hidden="1" customWidth="1"/>
    <col min="11300" max="11519" width="11.42578125" style="279"/>
    <col min="11520" max="11520" width="21.5703125" style="279" bestFit="1" customWidth="1"/>
    <col min="11521" max="11521" width="2.7109375" style="279" customWidth="1"/>
    <col min="11522" max="11522" width="18" style="279" customWidth="1"/>
    <col min="11523" max="11523" width="42.28515625" style="279" bestFit="1" customWidth="1"/>
    <col min="11524" max="11524" width="10.28515625" style="279" customWidth="1"/>
    <col min="11525" max="11525" width="8.7109375" style="279" customWidth="1"/>
    <col min="11526" max="11526" width="5.28515625" style="279" customWidth="1"/>
    <col min="11527" max="11527" width="6.42578125" style="279" customWidth="1"/>
    <col min="11528" max="11528" width="6.28515625" style="279" customWidth="1"/>
    <col min="11529" max="11529" width="9.85546875" style="279" customWidth="1"/>
    <col min="11530" max="11530" width="6" style="279" customWidth="1"/>
    <col min="11531" max="11531" width="10.28515625" style="279" customWidth="1"/>
    <col min="11532" max="11532" width="14.7109375" style="279" customWidth="1"/>
    <col min="11533" max="11533" width="12.85546875" style="279" customWidth="1"/>
    <col min="11534" max="11534" width="8.5703125" style="279" customWidth="1"/>
    <col min="11535" max="11535" width="7.85546875" style="279" customWidth="1"/>
    <col min="11536" max="11536" width="6.85546875" style="279" customWidth="1"/>
    <col min="11537" max="11537" width="7.85546875" style="279" customWidth="1"/>
    <col min="11538" max="11538" width="10" style="279" customWidth="1"/>
    <col min="11539" max="11539" width="7.85546875" style="279" customWidth="1"/>
    <col min="11540" max="11540" width="9.7109375" style="279" customWidth="1"/>
    <col min="11541" max="11541" width="6.7109375" style="279" customWidth="1"/>
    <col min="11542" max="11542" width="10.28515625" style="279" customWidth="1"/>
    <col min="11543" max="11555" width="0" style="279" hidden="1" customWidth="1"/>
    <col min="11556" max="11775" width="11.42578125" style="279"/>
    <col min="11776" max="11776" width="21.5703125" style="279" bestFit="1" customWidth="1"/>
    <col min="11777" max="11777" width="2.7109375" style="279" customWidth="1"/>
    <col min="11778" max="11778" width="18" style="279" customWidth="1"/>
    <col min="11779" max="11779" width="42.28515625" style="279" bestFit="1" customWidth="1"/>
    <col min="11780" max="11780" width="10.28515625" style="279" customWidth="1"/>
    <col min="11781" max="11781" width="8.7109375" style="279" customWidth="1"/>
    <col min="11782" max="11782" width="5.28515625" style="279" customWidth="1"/>
    <col min="11783" max="11783" width="6.42578125" style="279" customWidth="1"/>
    <col min="11784" max="11784" width="6.28515625" style="279" customWidth="1"/>
    <col min="11785" max="11785" width="9.85546875" style="279" customWidth="1"/>
    <col min="11786" max="11786" width="6" style="279" customWidth="1"/>
    <col min="11787" max="11787" width="10.28515625" style="279" customWidth="1"/>
    <col min="11788" max="11788" width="14.7109375" style="279" customWidth="1"/>
    <col min="11789" max="11789" width="12.85546875" style="279" customWidth="1"/>
    <col min="11790" max="11790" width="8.5703125" style="279" customWidth="1"/>
    <col min="11791" max="11791" width="7.85546875" style="279" customWidth="1"/>
    <col min="11792" max="11792" width="6.85546875" style="279" customWidth="1"/>
    <col min="11793" max="11793" width="7.85546875" style="279" customWidth="1"/>
    <col min="11794" max="11794" width="10" style="279" customWidth="1"/>
    <col min="11795" max="11795" width="7.85546875" style="279" customWidth="1"/>
    <col min="11796" max="11796" width="9.7109375" style="279" customWidth="1"/>
    <col min="11797" max="11797" width="6.7109375" style="279" customWidth="1"/>
    <col min="11798" max="11798" width="10.28515625" style="279" customWidth="1"/>
    <col min="11799" max="11811" width="0" style="279" hidden="1" customWidth="1"/>
    <col min="11812" max="12031" width="11.42578125" style="279"/>
    <col min="12032" max="12032" width="21.5703125" style="279" bestFit="1" customWidth="1"/>
    <col min="12033" max="12033" width="2.7109375" style="279" customWidth="1"/>
    <col min="12034" max="12034" width="18" style="279" customWidth="1"/>
    <col min="12035" max="12035" width="42.28515625" style="279" bestFit="1" customWidth="1"/>
    <col min="12036" max="12036" width="10.28515625" style="279" customWidth="1"/>
    <col min="12037" max="12037" width="8.7109375" style="279" customWidth="1"/>
    <col min="12038" max="12038" width="5.28515625" style="279" customWidth="1"/>
    <col min="12039" max="12039" width="6.42578125" style="279" customWidth="1"/>
    <col min="12040" max="12040" width="6.28515625" style="279" customWidth="1"/>
    <col min="12041" max="12041" width="9.85546875" style="279" customWidth="1"/>
    <col min="12042" max="12042" width="6" style="279" customWidth="1"/>
    <col min="12043" max="12043" width="10.28515625" style="279" customWidth="1"/>
    <col min="12044" max="12044" width="14.7109375" style="279" customWidth="1"/>
    <col min="12045" max="12045" width="12.85546875" style="279" customWidth="1"/>
    <col min="12046" max="12046" width="8.5703125" style="279" customWidth="1"/>
    <col min="12047" max="12047" width="7.85546875" style="279" customWidth="1"/>
    <col min="12048" max="12048" width="6.85546875" style="279" customWidth="1"/>
    <col min="12049" max="12049" width="7.85546875" style="279" customWidth="1"/>
    <col min="12050" max="12050" width="10" style="279" customWidth="1"/>
    <col min="12051" max="12051" width="7.85546875" style="279" customWidth="1"/>
    <col min="12052" max="12052" width="9.7109375" style="279" customWidth="1"/>
    <col min="12053" max="12053" width="6.7109375" style="279" customWidth="1"/>
    <col min="12054" max="12054" width="10.28515625" style="279" customWidth="1"/>
    <col min="12055" max="12067" width="0" style="279" hidden="1" customWidth="1"/>
    <col min="12068" max="12287" width="11.42578125" style="279"/>
    <col min="12288" max="12288" width="21.5703125" style="279" bestFit="1" customWidth="1"/>
    <col min="12289" max="12289" width="2.7109375" style="279" customWidth="1"/>
    <col min="12290" max="12290" width="18" style="279" customWidth="1"/>
    <col min="12291" max="12291" width="42.28515625" style="279" bestFit="1" customWidth="1"/>
    <col min="12292" max="12292" width="10.28515625" style="279" customWidth="1"/>
    <col min="12293" max="12293" width="8.7109375" style="279" customWidth="1"/>
    <col min="12294" max="12294" width="5.28515625" style="279" customWidth="1"/>
    <col min="12295" max="12295" width="6.42578125" style="279" customWidth="1"/>
    <col min="12296" max="12296" width="6.28515625" style="279" customWidth="1"/>
    <col min="12297" max="12297" width="9.85546875" style="279" customWidth="1"/>
    <col min="12298" max="12298" width="6" style="279" customWidth="1"/>
    <col min="12299" max="12299" width="10.28515625" style="279" customWidth="1"/>
    <col min="12300" max="12300" width="14.7109375" style="279" customWidth="1"/>
    <col min="12301" max="12301" width="12.85546875" style="279" customWidth="1"/>
    <col min="12302" max="12302" width="8.5703125" style="279" customWidth="1"/>
    <col min="12303" max="12303" width="7.85546875" style="279" customWidth="1"/>
    <col min="12304" max="12304" width="6.85546875" style="279" customWidth="1"/>
    <col min="12305" max="12305" width="7.85546875" style="279" customWidth="1"/>
    <col min="12306" max="12306" width="10" style="279" customWidth="1"/>
    <col min="12307" max="12307" width="7.85546875" style="279" customWidth="1"/>
    <col min="12308" max="12308" width="9.7109375" style="279" customWidth="1"/>
    <col min="12309" max="12309" width="6.7109375" style="279" customWidth="1"/>
    <col min="12310" max="12310" width="10.28515625" style="279" customWidth="1"/>
    <col min="12311" max="12323" width="0" style="279" hidden="1" customWidth="1"/>
    <col min="12324" max="12543" width="11.42578125" style="279"/>
    <col min="12544" max="12544" width="21.5703125" style="279" bestFit="1" customWidth="1"/>
    <col min="12545" max="12545" width="2.7109375" style="279" customWidth="1"/>
    <col min="12546" max="12546" width="18" style="279" customWidth="1"/>
    <col min="12547" max="12547" width="42.28515625" style="279" bestFit="1" customWidth="1"/>
    <col min="12548" max="12548" width="10.28515625" style="279" customWidth="1"/>
    <col min="12549" max="12549" width="8.7109375" style="279" customWidth="1"/>
    <col min="12550" max="12550" width="5.28515625" style="279" customWidth="1"/>
    <col min="12551" max="12551" width="6.42578125" style="279" customWidth="1"/>
    <col min="12552" max="12552" width="6.28515625" style="279" customWidth="1"/>
    <col min="12553" max="12553" width="9.85546875" style="279" customWidth="1"/>
    <col min="12554" max="12554" width="6" style="279" customWidth="1"/>
    <col min="12555" max="12555" width="10.28515625" style="279" customWidth="1"/>
    <col min="12556" max="12556" width="14.7109375" style="279" customWidth="1"/>
    <col min="12557" max="12557" width="12.85546875" style="279" customWidth="1"/>
    <col min="12558" max="12558" width="8.5703125" style="279" customWidth="1"/>
    <col min="12559" max="12559" width="7.85546875" style="279" customWidth="1"/>
    <col min="12560" max="12560" width="6.85546875" style="279" customWidth="1"/>
    <col min="12561" max="12561" width="7.85546875" style="279" customWidth="1"/>
    <col min="12562" max="12562" width="10" style="279" customWidth="1"/>
    <col min="12563" max="12563" width="7.85546875" style="279" customWidth="1"/>
    <col min="12564" max="12564" width="9.7109375" style="279" customWidth="1"/>
    <col min="12565" max="12565" width="6.7109375" style="279" customWidth="1"/>
    <col min="12566" max="12566" width="10.28515625" style="279" customWidth="1"/>
    <col min="12567" max="12579" width="0" style="279" hidden="1" customWidth="1"/>
    <col min="12580" max="12799" width="11.42578125" style="279"/>
    <col min="12800" max="12800" width="21.5703125" style="279" bestFit="1" customWidth="1"/>
    <col min="12801" max="12801" width="2.7109375" style="279" customWidth="1"/>
    <col min="12802" max="12802" width="18" style="279" customWidth="1"/>
    <col min="12803" max="12803" width="42.28515625" style="279" bestFit="1" customWidth="1"/>
    <col min="12804" max="12804" width="10.28515625" style="279" customWidth="1"/>
    <col min="12805" max="12805" width="8.7109375" style="279" customWidth="1"/>
    <col min="12806" max="12806" width="5.28515625" style="279" customWidth="1"/>
    <col min="12807" max="12807" width="6.42578125" style="279" customWidth="1"/>
    <col min="12808" max="12808" width="6.28515625" style="279" customWidth="1"/>
    <col min="12809" max="12809" width="9.85546875" style="279" customWidth="1"/>
    <col min="12810" max="12810" width="6" style="279" customWidth="1"/>
    <col min="12811" max="12811" width="10.28515625" style="279" customWidth="1"/>
    <col min="12812" max="12812" width="14.7109375" style="279" customWidth="1"/>
    <col min="12813" max="12813" width="12.85546875" style="279" customWidth="1"/>
    <col min="12814" max="12814" width="8.5703125" style="279" customWidth="1"/>
    <col min="12815" max="12815" width="7.85546875" style="279" customWidth="1"/>
    <col min="12816" max="12816" width="6.85546875" style="279" customWidth="1"/>
    <col min="12817" max="12817" width="7.85546875" style="279" customWidth="1"/>
    <col min="12818" max="12818" width="10" style="279" customWidth="1"/>
    <col min="12819" max="12819" width="7.85546875" style="279" customWidth="1"/>
    <col min="12820" max="12820" width="9.7109375" style="279" customWidth="1"/>
    <col min="12821" max="12821" width="6.7109375" style="279" customWidth="1"/>
    <col min="12822" max="12822" width="10.28515625" style="279" customWidth="1"/>
    <col min="12823" max="12835" width="0" style="279" hidden="1" customWidth="1"/>
    <col min="12836" max="13055" width="11.42578125" style="279"/>
    <col min="13056" max="13056" width="21.5703125" style="279" bestFit="1" customWidth="1"/>
    <col min="13057" max="13057" width="2.7109375" style="279" customWidth="1"/>
    <col min="13058" max="13058" width="18" style="279" customWidth="1"/>
    <col min="13059" max="13059" width="42.28515625" style="279" bestFit="1" customWidth="1"/>
    <col min="13060" max="13060" width="10.28515625" style="279" customWidth="1"/>
    <col min="13061" max="13061" width="8.7109375" style="279" customWidth="1"/>
    <col min="13062" max="13062" width="5.28515625" style="279" customWidth="1"/>
    <col min="13063" max="13063" width="6.42578125" style="279" customWidth="1"/>
    <col min="13064" max="13064" width="6.28515625" style="279" customWidth="1"/>
    <col min="13065" max="13065" width="9.85546875" style="279" customWidth="1"/>
    <col min="13066" max="13066" width="6" style="279" customWidth="1"/>
    <col min="13067" max="13067" width="10.28515625" style="279" customWidth="1"/>
    <col min="13068" max="13068" width="14.7109375" style="279" customWidth="1"/>
    <col min="13069" max="13069" width="12.85546875" style="279" customWidth="1"/>
    <col min="13070" max="13070" width="8.5703125" style="279" customWidth="1"/>
    <col min="13071" max="13071" width="7.85546875" style="279" customWidth="1"/>
    <col min="13072" max="13072" width="6.85546875" style="279" customWidth="1"/>
    <col min="13073" max="13073" width="7.85546875" style="279" customWidth="1"/>
    <col min="13074" max="13074" width="10" style="279" customWidth="1"/>
    <col min="13075" max="13075" width="7.85546875" style="279" customWidth="1"/>
    <col min="13076" max="13076" width="9.7109375" style="279" customWidth="1"/>
    <col min="13077" max="13077" width="6.7109375" style="279" customWidth="1"/>
    <col min="13078" max="13078" width="10.28515625" style="279" customWidth="1"/>
    <col min="13079" max="13091" width="0" style="279" hidden="1" customWidth="1"/>
    <col min="13092" max="13311" width="11.42578125" style="279"/>
    <col min="13312" max="13312" width="21.5703125" style="279" bestFit="1" customWidth="1"/>
    <col min="13313" max="13313" width="2.7109375" style="279" customWidth="1"/>
    <col min="13314" max="13314" width="18" style="279" customWidth="1"/>
    <col min="13315" max="13315" width="42.28515625" style="279" bestFit="1" customWidth="1"/>
    <col min="13316" max="13316" width="10.28515625" style="279" customWidth="1"/>
    <col min="13317" max="13317" width="8.7109375" style="279" customWidth="1"/>
    <col min="13318" max="13318" width="5.28515625" style="279" customWidth="1"/>
    <col min="13319" max="13319" width="6.42578125" style="279" customWidth="1"/>
    <col min="13320" max="13320" width="6.28515625" style="279" customWidth="1"/>
    <col min="13321" max="13321" width="9.85546875" style="279" customWidth="1"/>
    <col min="13322" max="13322" width="6" style="279" customWidth="1"/>
    <col min="13323" max="13323" width="10.28515625" style="279" customWidth="1"/>
    <col min="13324" max="13324" width="14.7109375" style="279" customWidth="1"/>
    <col min="13325" max="13325" width="12.85546875" style="279" customWidth="1"/>
    <col min="13326" max="13326" width="8.5703125" style="279" customWidth="1"/>
    <col min="13327" max="13327" width="7.85546875" style="279" customWidth="1"/>
    <col min="13328" max="13328" width="6.85546875" style="279" customWidth="1"/>
    <col min="13329" max="13329" width="7.85546875" style="279" customWidth="1"/>
    <col min="13330" max="13330" width="10" style="279" customWidth="1"/>
    <col min="13331" max="13331" width="7.85546875" style="279" customWidth="1"/>
    <col min="13332" max="13332" width="9.7109375" style="279" customWidth="1"/>
    <col min="13333" max="13333" width="6.7109375" style="279" customWidth="1"/>
    <col min="13334" max="13334" width="10.28515625" style="279" customWidth="1"/>
    <col min="13335" max="13347" width="0" style="279" hidden="1" customWidth="1"/>
    <col min="13348" max="13567" width="11.42578125" style="279"/>
    <col min="13568" max="13568" width="21.5703125" style="279" bestFit="1" customWidth="1"/>
    <col min="13569" max="13569" width="2.7109375" style="279" customWidth="1"/>
    <col min="13570" max="13570" width="18" style="279" customWidth="1"/>
    <col min="13571" max="13571" width="42.28515625" style="279" bestFit="1" customWidth="1"/>
    <col min="13572" max="13572" width="10.28515625" style="279" customWidth="1"/>
    <col min="13573" max="13573" width="8.7109375" style="279" customWidth="1"/>
    <col min="13574" max="13574" width="5.28515625" style="279" customWidth="1"/>
    <col min="13575" max="13575" width="6.42578125" style="279" customWidth="1"/>
    <col min="13576" max="13576" width="6.28515625" style="279" customWidth="1"/>
    <col min="13577" max="13577" width="9.85546875" style="279" customWidth="1"/>
    <col min="13578" max="13578" width="6" style="279" customWidth="1"/>
    <col min="13579" max="13579" width="10.28515625" style="279" customWidth="1"/>
    <col min="13580" max="13580" width="14.7109375" style="279" customWidth="1"/>
    <col min="13581" max="13581" width="12.85546875" style="279" customWidth="1"/>
    <col min="13582" max="13582" width="8.5703125" style="279" customWidth="1"/>
    <col min="13583" max="13583" width="7.85546875" style="279" customWidth="1"/>
    <col min="13584" max="13584" width="6.85546875" style="279" customWidth="1"/>
    <col min="13585" max="13585" width="7.85546875" style="279" customWidth="1"/>
    <col min="13586" max="13586" width="10" style="279" customWidth="1"/>
    <col min="13587" max="13587" width="7.85546875" style="279" customWidth="1"/>
    <col min="13588" max="13588" width="9.7109375" style="279" customWidth="1"/>
    <col min="13589" max="13589" width="6.7109375" style="279" customWidth="1"/>
    <col min="13590" max="13590" width="10.28515625" style="279" customWidth="1"/>
    <col min="13591" max="13603" width="0" style="279" hidden="1" customWidth="1"/>
    <col min="13604" max="13823" width="11.42578125" style="279"/>
    <col min="13824" max="13824" width="21.5703125" style="279" bestFit="1" customWidth="1"/>
    <col min="13825" max="13825" width="2.7109375" style="279" customWidth="1"/>
    <col min="13826" max="13826" width="18" style="279" customWidth="1"/>
    <col min="13827" max="13827" width="42.28515625" style="279" bestFit="1" customWidth="1"/>
    <col min="13828" max="13828" width="10.28515625" style="279" customWidth="1"/>
    <col min="13829" max="13829" width="8.7109375" style="279" customWidth="1"/>
    <col min="13830" max="13830" width="5.28515625" style="279" customWidth="1"/>
    <col min="13831" max="13831" width="6.42578125" style="279" customWidth="1"/>
    <col min="13832" max="13832" width="6.28515625" style="279" customWidth="1"/>
    <col min="13833" max="13833" width="9.85546875" style="279" customWidth="1"/>
    <col min="13834" max="13834" width="6" style="279" customWidth="1"/>
    <col min="13835" max="13835" width="10.28515625" style="279" customWidth="1"/>
    <col min="13836" max="13836" width="14.7109375" style="279" customWidth="1"/>
    <col min="13837" max="13837" width="12.85546875" style="279" customWidth="1"/>
    <col min="13838" max="13838" width="8.5703125" style="279" customWidth="1"/>
    <col min="13839" max="13839" width="7.85546875" style="279" customWidth="1"/>
    <col min="13840" max="13840" width="6.85546875" style="279" customWidth="1"/>
    <col min="13841" max="13841" width="7.85546875" style="279" customWidth="1"/>
    <col min="13842" max="13842" width="10" style="279" customWidth="1"/>
    <col min="13843" max="13843" width="7.85546875" style="279" customWidth="1"/>
    <col min="13844" max="13844" width="9.7109375" style="279" customWidth="1"/>
    <col min="13845" max="13845" width="6.7109375" style="279" customWidth="1"/>
    <col min="13846" max="13846" width="10.28515625" style="279" customWidth="1"/>
    <col min="13847" max="13859" width="0" style="279" hidden="1" customWidth="1"/>
    <col min="13860" max="14079" width="11.42578125" style="279"/>
    <col min="14080" max="14080" width="21.5703125" style="279" bestFit="1" customWidth="1"/>
    <col min="14081" max="14081" width="2.7109375" style="279" customWidth="1"/>
    <col min="14082" max="14082" width="18" style="279" customWidth="1"/>
    <col min="14083" max="14083" width="42.28515625" style="279" bestFit="1" customWidth="1"/>
    <col min="14084" max="14084" width="10.28515625" style="279" customWidth="1"/>
    <col min="14085" max="14085" width="8.7109375" style="279" customWidth="1"/>
    <col min="14086" max="14086" width="5.28515625" style="279" customWidth="1"/>
    <col min="14087" max="14087" width="6.42578125" style="279" customWidth="1"/>
    <col min="14088" max="14088" width="6.28515625" style="279" customWidth="1"/>
    <col min="14089" max="14089" width="9.85546875" style="279" customWidth="1"/>
    <col min="14090" max="14090" width="6" style="279" customWidth="1"/>
    <col min="14091" max="14091" width="10.28515625" style="279" customWidth="1"/>
    <col min="14092" max="14092" width="14.7109375" style="279" customWidth="1"/>
    <col min="14093" max="14093" width="12.85546875" style="279" customWidth="1"/>
    <col min="14094" max="14094" width="8.5703125" style="279" customWidth="1"/>
    <col min="14095" max="14095" width="7.85546875" style="279" customWidth="1"/>
    <col min="14096" max="14096" width="6.85546875" style="279" customWidth="1"/>
    <col min="14097" max="14097" width="7.85546875" style="279" customWidth="1"/>
    <col min="14098" max="14098" width="10" style="279" customWidth="1"/>
    <col min="14099" max="14099" width="7.85546875" style="279" customWidth="1"/>
    <col min="14100" max="14100" width="9.7109375" style="279" customWidth="1"/>
    <col min="14101" max="14101" width="6.7109375" style="279" customWidth="1"/>
    <col min="14102" max="14102" width="10.28515625" style="279" customWidth="1"/>
    <col min="14103" max="14115" width="0" style="279" hidden="1" customWidth="1"/>
    <col min="14116" max="14335" width="11.42578125" style="279"/>
    <col min="14336" max="14336" width="21.5703125" style="279" bestFit="1" customWidth="1"/>
    <col min="14337" max="14337" width="2.7109375" style="279" customWidth="1"/>
    <col min="14338" max="14338" width="18" style="279" customWidth="1"/>
    <col min="14339" max="14339" width="42.28515625" style="279" bestFit="1" customWidth="1"/>
    <col min="14340" max="14340" width="10.28515625" style="279" customWidth="1"/>
    <col min="14341" max="14341" width="8.7109375" style="279" customWidth="1"/>
    <col min="14342" max="14342" width="5.28515625" style="279" customWidth="1"/>
    <col min="14343" max="14343" width="6.42578125" style="279" customWidth="1"/>
    <col min="14344" max="14344" width="6.28515625" style="279" customWidth="1"/>
    <col min="14345" max="14345" width="9.85546875" style="279" customWidth="1"/>
    <col min="14346" max="14346" width="6" style="279" customWidth="1"/>
    <col min="14347" max="14347" width="10.28515625" style="279" customWidth="1"/>
    <col min="14348" max="14348" width="14.7109375" style="279" customWidth="1"/>
    <col min="14349" max="14349" width="12.85546875" style="279" customWidth="1"/>
    <col min="14350" max="14350" width="8.5703125" style="279" customWidth="1"/>
    <col min="14351" max="14351" width="7.85546875" style="279" customWidth="1"/>
    <col min="14352" max="14352" width="6.85546875" style="279" customWidth="1"/>
    <col min="14353" max="14353" width="7.85546875" style="279" customWidth="1"/>
    <col min="14354" max="14354" width="10" style="279" customWidth="1"/>
    <col min="14355" max="14355" width="7.85546875" style="279" customWidth="1"/>
    <col min="14356" max="14356" width="9.7109375" style="279" customWidth="1"/>
    <col min="14357" max="14357" width="6.7109375" style="279" customWidth="1"/>
    <col min="14358" max="14358" width="10.28515625" style="279" customWidth="1"/>
    <col min="14359" max="14371" width="0" style="279" hidden="1" customWidth="1"/>
    <col min="14372" max="14591" width="11.42578125" style="279"/>
    <col min="14592" max="14592" width="21.5703125" style="279" bestFit="1" customWidth="1"/>
    <col min="14593" max="14593" width="2.7109375" style="279" customWidth="1"/>
    <col min="14594" max="14594" width="18" style="279" customWidth="1"/>
    <col min="14595" max="14595" width="42.28515625" style="279" bestFit="1" customWidth="1"/>
    <col min="14596" max="14596" width="10.28515625" style="279" customWidth="1"/>
    <col min="14597" max="14597" width="8.7109375" style="279" customWidth="1"/>
    <col min="14598" max="14598" width="5.28515625" style="279" customWidth="1"/>
    <col min="14599" max="14599" width="6.42578125" style="279" customWidth="1"/>
    <col min="14600" max="14600" width="6.28515625" style="279" customWidth="1"/>
    <col min="14601" max="14601" width="9.85546875" style="279" customWidth="1"/>
    <col min="14602" max="14602" width="6" style="279" customWidth="1"/>
    <col min="14603" max="14603" width="10.28515625" style="279" customWidth="1"/>
    <col min="14604" max="14604" width="14.7109375" style="279" customWidth="1"/>
    <col min="14605" max="14605" width="12.85546875" style="279" customWidth="1"/>
    <col min="14606" max="14606" width="8.5703125" style="279" customWidth="1"/>
    <col min="14607" max="14607" width="7.85546875" style="279" customWidth="1"/>
    <col min="14608" max="14608" width="6.85546875" style="279" customWidth="1"/>
    <col min="14609" max="14609" width="7.85546875" style="279" customWidth="1"/>
    <col min="14610" max="14610" width="10" style="279" customWidth="1"/>
    <col min="14611" max="14611" width="7.85546875" style="279" customWidth="1"/>
    <col min="14612" max="14612" width="9.7109375" style="279" customWidth="1"/>
    <col min="14613" max="14613" width="6.7109375" style="279" customWidth="1"/>
    <col min="14614" max="14614" width="10.28515625" style="279" customWidth="1"/>
    <col min="14615" max="14627" width="0" style="279" hidden="1" customWidth="1"/>
    <col min="14628" max="14847" width="11.42578125" style="279"/>
    <col min="14848" max="14848" width="21.5703125" style="279" bestFit="1" customWidth="1"/>
    <col min="14849" max="14849" width="2.7109375" style="279" customWidth="1"/>
    <col min="14850" max="14850" width="18" style="279" customWidth="1"/>
    <col min="14851" max="14851" width="42.28515625" style="279" bestFit="1" customWidth="1"/>
    <col min="14852" max="14852" width="10.28515625" style="279" customWidth="1"/>
    <col min="14853" max="14853" width="8.7109375" style="279" customWidth="1"/>
    <col min="14854" max="14854" width="5.28515625" style="279" customWidth="1"/>
    <col min="14855" max="14855" width="6.42578125" style="279" customWidth="1"/>
    <col min="14856" max="14856" width="6.28515625" style="279" customWidth="1"/>
    <col min="14857" max="14857" width="9.85546875" style="279" customWidth="1"/>
    <col min="14858" max="14858" width="6" style="279" customWidth="1"/>
    <col min="14859" max="14859" width="10.28515625" style="279" customWidth="1"/>
    <col min="14860" max="14860" width="14.7109375" style="279" customWidth="1"/>
    <col min="14861" max="14861" width="12.85546875" style="279" customWidth="1"/>
    <col min="14862" max="14862" width="8.5703125" style="279" customWidth="1"/>
    <col min="14863" max="14863" width="7.85546875" style="279" customWidth="1"/>
    <col min="14864" max="14864" width="6.85546875" style="279" customWidth="1"/>
    <col min="14865" max="14865" width="7.85546875" style="279" customWidth="1"/>
    <col min="14866" max="14866" width="10" style="279" customWidth="1"/>
    <col min="14867" max="14867" width="7.85546875" style="279" customWidth="1"/>
    <col min="14868" max="14868" width="9.7109375" style="279" customWidth="1"/>
    <col min="14869" max="14869" width="6.7109375" style="279" customWidth="1"/>
    <col min="14870" max="14870" width="10.28515625" style="279" customWidth="1"/>
    <col min="14871" max="14883" width="0" style="279" hidden="1" customWidth="1"/>
    <col min="14884" max="15103" width="11.42578125" style="279"/>
    <col min="15104" max="15104" width="21.5703125" style="279" bestFit="1" customWidth="1"/>
    <col min="15105" max="15105" width="2.7109375" style="279" customWidth="1"/>
    <col min="15106" max="15106" width="18" style="279" customWidth="1"/>
    <col min="15107" max="15107" width="42.28515625" style="279" bestFit="1" customWidth="1"/>
    <col min="15108" max="15108" width="10.28515625" style="279" customWidth="1"/>
    <col min="15109" max="15109" width="8.7109375" style="279" customWidth="1"/>
    <col min="15110" max="15110" width="5.28515625" style="279" customWidth="1"/>
    <col min="15111" max="15111" width="6.42578125" style="279" customWidth="1"/>
    <col min="15112" max="15112" width="6.28515625" style="279" customWidth="1"/>
    <col min="15113" max="15113" width="9.85546875" style="279" customWidth="1"/>
    <col min="15114" max="15114" width="6" style="279" customWidth="1"/>
    <col min="15115" max="15115" width="10.28515625" style="279" customWidth="1"/>
    <col min="15116" max="15116" width="14.7109375" style="279" customWidth="1"/>
    <col min="15117" max="15117" width="12.85546875" style="279" customWidth="1"/>
    <col min="15118" max="15118" width="8.5703125" style="279" customWidth="1"/>
    <col min="15119" max="15119" width="7.85546875" style="279" customWidth="1"/>
    <col min="15120" max="15120" width="6.85546875" style="279" customWidth="1"/>
    <col min="15121" max="15121" width="7.85546875" style="279" customWidth="1"/>
    <col min="15122" max="15122" width="10" style="279" customWidth="1"/>
    <col min="15123" max="15123" width="7.85546875" style="279" customWidth="1"/>
    <col min="15124" max="15124" width="9.7109375" style="279" customWidth="1"/>
    <col min="15125" max="15125" width="6.7109375" style="279" customWidth="1"/>
    <col min="15126" max="15126" width="10.28515625" style="279" customWidth="1"/>
    <col min="15127" max="15139" width="0" style="279" hidden="1" customWidth="1"/>
    <col min="15140" max="15359" width="11.42578125" style="279"/>
    <col min="15360" max="15360" width="21.5703125" style="279" bestFit="1" customWidth="1"/>
    <col min="15361" max="15361" width="2.7109375" style="279" customWidth="1"/>
    <col min="15362" max="15362" width="18" style="279" customWidth="1"/>
    <col min="15363" max="15363" width="42.28515625" style="279" bestFit="1" customWidth="1"/>
    <col min="15364" max="15364" width="10.28515625" style="279" customWidth="1"/>
    <col min="15365" max="15365" width="8.7109375" style="279" customWidth="1"/>
    <col min="15366" max="15366" width="5.28515625" style="279" customWidth="1"/>
    <col min="15367" max="15367" width="6.42578125" style="279" customWidth="1"/>
    <col min="15368" max="15368" width="6.28515625" style="279" customWidth="1"/>
    <col min="15369" max="15369" width="9.85546875" style="279" customWidth="1"/>
    <col min="15370" max="15370" width="6" style="279" customWidth="1"/>
    <col min="15371" max="15371" width="10.28515625" style="279" customWidth="1"/>
    <col min="15372" max="15372" width="14.7109375" style="279" customWidth="1"/>
    <col min="15373" max="15373" width="12.85546875" style="279" customWidth="1"/>
    <col min="15374" max="15374" width="8.5703125" style="279" customWidth="1"/>
    <col min="15375" max="15375" width="7.85546875" style="279" customWidth="1"/>
    <col min="15376" max="15376" width="6.85546875" style="279" customWidth="1"/>
    <col min="15377" max="15377" width="7.85546875" style="279" customWidth="1"/>
    <col min="15378" max="15378" width="10" style="279" customWidth="1"/>
    <col min="15379" max="15379" width="7.85546875" style="279" customWidth="1"/>
    <col min="15380" max="15380" width="9.7109375" style="279" customWidth="1"/>
    <col min="15381" max="15381" width="6.7109375" style="279" customWidth="1"/>
    <col min="15382" max="15382" width="10.28515625" style="279" customWidth="1"/>
    <col min="15383" max="15395" width="0" style="279" hidden="1" customWidth="1"/>
    <col min="15396" max="15615" width="11.42578125" style="279"/>
    <col min="15616" max="15616" width="21.5703125" style="279" bestFit="1" customWidth="1"/>
    <col min="15617" max="15617" width="2.7109375" style="279" customWidth="1"/>
    <col min="15618" max="15618" width="18" style="279" customWidth="1"/>
    <col min="15619" max="15619" width="42.28515625" style="279" bestFit="1" customWidth="1"/>
    <col min="15620" max="15620" width="10.28515625" style="279" customWidth="1"/>
    <col min="15621" max="15621" width="8.7109375" style="279" customWidth="1"/>
    <col min="15622" max="15622" width="5.28515625" style="279" customWidth="1"/>
    <col min="15623" max="15623" width="6.42578125" style="279" customWidth="1"/>
    <col min="15624" max="15624" width="6.28515625" style="279" customWidth="1"/>
    <col min="15625" max="15625" width="9.85546875" style="279" customWidth="1"/>
    <col min="15626" max="15626" width="6" style="279" customWidth="1"/>
    <col min="15627" max="15627" width="10.28515625" style="279" customWidth="1"/>
    <col min="15628" max="15628" width="14.7109375" style="279" customWidth="1"/>
    <col min="15629" max="15629" width="12.85546875" style="279" customWidth="1"/>
    <col min="15630" max="15630" width="8.5703125" style="279" customWidth="1"/>
    <col min="15631" max="15631" width="7.85546875" style="279" customWidth="1"/>
    <col min="15632" max="15632" width="6.85546875" style="279" customWidth="1"/>
    <col min="15633" max="15633" width="7.85546875" style="279" customWidth="1"/>
    <col min="15634" max="15634" width="10" style="279" customWidth="1"/>
    <col min="15635" max="15635" width="7.85546875" style="279" customWidth="1"/>
    <col min="15636" max="15636" width="9.7109375" style="279" customWidth="1"/>
    <col min="15637" max="15637" width="6.7109375" style="279" customWidth="1"/>
    <col min="15638" max="15638" width="10.28515625" style="279" customWidth="1"/>
    <col min="15639" max="15651" width="0" style="279" hidden="1" customWidth="1"/>
    <col min="15652" max="15871" width="11.42578125" style="279"/>
    <col min="15872" max="15872" width="21.5703125" style="279" bestFit="1" customWidth="1"/>
    <col min="15873" max="15873" width="2.7109375" style="279" customWidth="1"/>
    <col min="15874" max="15874" width="18" style="279" customWidth="1"/>
    <col min="15875" max="15875" width="42.28515625" style="279" bestFit="1" customWidth="1"/>
    <col min="15876" max="15876" width="10.28515625" style="279" customWidth="1"/>
    <col min="15877" max="15877" width="8.7109375" style="279" customWidth="1"/>
    <col min="15878" max="15878" width="5.28515625" style="279" customWidth="1"/>
    <col min="15879" max="15879" width="6.42578125" style="279" customWidth="1"/>
    <col min="15880" max="15880" width="6.28515625" style="279" customWidth="1"/>
    <col min="15881" max="15881" width="9.85546875" style="279" customWidth="1"/>
    <col min="15882" max="15882" width="6" style="279" customWidth="1"/>
    <col min="15883" max="15883" width="10.28515625" style="279" customWidth="1"/>
    <col min="15884" max="15884" width="14.7109375" style="279" customWidth="1"/>
    <col min="15885" max="15885" width="12.85546875" style="279" customWidth="1"/>
    <col min="15886" max="15886" width="8.5703125" style="279" customWidth="1"/>
    <col min="15887" max="15887" width="7.85546875" style="279" customWidth="1"/>
    <col min="15888" max="15888" width="6.85546875" style="279" customWidth="1"/>
    <col min="15889" max="15889" width="7.85546875" style="279" customWidth="1"/>
    <col min="15890" max="15890" width="10" style="279" customWidth="1"/>
    <col min="15891" max="15891" width="7.85546875" style="279" customWidth="1"/>
    <col min="15892" max="15892" width="9.7109375" style="279" customWidth="1"/>
    <col min="15893" max="15893" width="6.7109375" style="279" customWidth="1"/>
    <col min="15894" max="15894" width="10.28515625" style="279" customWidth="1"/>
    <col min="15895" max="15907" width="0" style="279" hidden="1" customWidth="1"/>
    <col min="15908" max="16127" width="11.42578125" style="279"/>
    <col min="16128" max="16128" width="21.5703125" style="279" bestFit="1" customWidth="1"/>
    <col min="16129" max="16129" width="2.7109375" style="279" customWidth="1"/>
    <col min="16130" max="16130" width="18" style="279" customWidth="1"/>
    <col min="16131" max="16131" width="42.28515625" style="279" bestFit="1" customWidth="1"/>
    <col min="16132" max="16132" width="10.28515625" style="279" customWidth="1"/>
    <col min="16133" max="16133" width="8.7109375" style="279" customWidth="1"/>
    <col min="16134" max="16134" width="5.28515625" style="279" customWidth="1"/>
    <col min="16135" max="16135" width="6.42578125" style="279" customWidth="1"/>
    <col min="16136" max="16136" width="6.28515625" style="279" customWidth="1"/>
    <col min="16137" max="16137" width="9.85546875" style="279" customWidth="1"/>
    <col min="16138" max="16138" width="6" style="279" customWidth="1"/>
    <col min="16139" max="16139" width="10.28515625" style="279" customWidth="1"/>
    <col min="16140" max="16140" width="14.7109375" style="279" customWidth="1"/>
    <col min="16141" max="16141" width="12.85546875" style="279" customWidth="1"/>
    <col min="16142" max="16142" width="8.5703125" style="279" customWidth="1"/>
    <col min="16143" max="16143" width="7.85546875" style="279" customWidth="1"/>
    <col min="16144" max="16144" width="6.85546875" style="279" customWidth="1"/>
    <col min="16145" max="16145" width="7.85546875" style="279" customWidth="1"/>
    <col min="16146" max="16146" width="10" style="279" customWidth="1"/>
    <col min="16147" max="16147" width="7.85546875" style="279" customWidth="1"/>
    <col min="16148" max="16148" width="9.7109375" style="279" customWidth="1"/>
    <col min="16149" max="16149" width="6.7109375" style="279" customWidth="1"/>
    <col min="16150" max="16150" width="10.28515625" style="279" customWidth="1"/>
    <col min="16151" max="16163" width="0" style="279" hidden="1" customWidth="1"/>
    <col min="16164" max="16384" width="11.42578125" style="279"/>
  </cols>
  <sheetData>
    <row r="2" spans="1:34" ht="15" customHeight="1">
      <c r="B2" s="279"/>
      <c r="C2" s="1046" t="s">
        <v>452</v>
      </c>
      <c r="D2" s="1046"/>
      <c r="E2" s="1046"/>
      <c r="F2" s="1046"/>
      <c r="G2" s="1046"/>
      <c r="H2" s="1046"/>
      <c r="I2" s="1046"/>
      <c r="J2" s="1046"/>
      <c r="K2" s="1046"/>
      <c r="L2" s="1046"/>
    </row>
    <row r="3" spans="1:34" ht="15" customHeight="1">
      <c r="B3" s="279"/>
      <c r="C3" s="1046" t="s">
        <v>734</v>
      </c>
      <c r="D3" s="1046"/>
      <c r="E3" s="1046"/>
      <c r="F3" s="1046"/>
      <c r="G3" s="1046"/>
      <c r="H3" s="1046"/>
      <c r="I3" s="1046"/>
      <c r="J3" s="1046"/>
      <c r="K3" s="1046"/>
      <c r="L3" s="1046"/>
    </row>
    <row r="4" spans="1:34" ht="15" customHeight="1">
      <c r="B4" s="286"/>
      <c r="C4" s="1047" t="s">
        <v>489</v>
      </c>
      <c r="D4" s="1047"/>
      <c r="E4" s="1047"/>
      <c r="F4" s="1047"/>
      <c r="G4" s="1047"/>
      <c r="H4" s="1047"/>
      <c r="I4" s="1047"/>
      <c r="J4" s="1047"/>
      <c r="K4" s="1047"/>
      <c r="L4" s="1047"/>
    </row>
    <row r="5" spans="1:34" s="287" customFormat="1" ht="19.5" customHeight="1">
      <c r="B5" s="382" t="s">
        <v>490</v>
      </c>
      <c r="C5" s="382" t="s">
        <v>491</v>
      </c>
      <c r="D5" s="379" t="s">
        <v>492</v>
      </c>
      <c r="E5" s="379" t="s">
        <v>493</v>
      </c>
      <c r="F5" s="380"/>
      <c r="G5" s="380"/>
      <c r="H5" s="380"/>
      <c r="I5" s="379" t="s">
        <v>493</v>
      </c>
      <c r="J5" s="381" t="s">
        <v>494</v>
      </c>
      <c r="K5" s="381" t="s">
        <v>495</v>
      </c>
      <c r="L5" s="380" t="s">
        <v>496</v>
      </c>
      <c r="M5" s="380" t="s">
        <v>715</v>
      </c>
      <c r="N5" s="382" t="s">
        <v>716</v>
      </c>
      <c r="O5" s="382" t="s">
        <v>497</v>
      </c>
      <c r="P5" s="382" t="s">
        <v>498</v>
      </c>
      <c r="Q5" s="382" t="s">
        <v>499</v>
      </c>
      <c r="R5" s="383" t="s">
        <v>500</v>
      </c>
      <c r="S5" s="383" t="s">
        <v>803</v>
      </c>
      <c r="T5" s="384" t="s">
        <v>501</v>
      </c>
      <c r="U5" s="384" t="s">
        <v>502</v>
      </c>
      <c r="V5" s="380" t="s">
        <v>503</v>
      </c>
      <c r="W5" s="289" t="s">
        <v>504</v>
      </c>
      <c r="X5" s="289" t="s">
        <v>505</v>
      </c>
      <c r="Y5" s="289" t="s">
        <v>506</v>
      </c>
      <c r="Z5" s="288" t="s">
        <v>507</v>
      </c>
      <c r="AA5" s="290" t="s">
        <v>508</v>
      </c>
      <c r="AB5" s="291" t="s">
        <v>509</v>
      </c>
      <c r="AC5" s="290" t="s">
        <v>510</v>
      </c>
      <c r="AD5" s="292" t="s">
        <v>511</v>
      </c>
      <c r="AE5" s="292" t="s">
        <v>512</v>
      </c>
      <c r="AF5" s="291" t="s">
        <v>513</v>
      </c>
      <c r="AG5" s="291" t="s">
        <v>514</v>
      </c>
      <c r="AH5" s="291" t="s">
        <v>515</v>
      </c>
    </row>
    <row r="6" spans="1:34" s="293" customFormat="1" ht="12" thickBot="1">
      <c r="B6" s="388"/>
      <c r="C6" s="454"/>
      <c r="D6" s="385"/>
      <c r="E6" s="385"/>
      <c r="F6" s="386" t="s">
        <v>516</v>
      </c>
      <c r="G6" s="386" t="s">
        <v>517</v>
      </c>
      <c r="H6" s="386" t="s">
        <v>518</v>
      </c>
      <c r="I6" s="385"/>
      <c r="J6" s="387"/>
      <c r="K6" s="387"/>
      <c r="L6" s="386"/>
      <c r="M6" s="386"/>
      <c r="N6" s="388"/>
      <c r="O6" s="388"/>
      <c r="P6" s="388"/>
      <c r="Q6" s="388"/>
      <c r="R6" s="379">
        <v>42735</v>
      </c>
      <c r="S6" s="389"/>
      <c r="T6" s="390">
        <v>42735</v>
      </c>
      <c r="U6" s="386"/>
      <c r="V6" s="391"/>
      <c r="W6" s="295"/>
      <c r="X6" s="296">
        <v>121.721</v>
      </c>
      <c r="Y6" s="295"/>
      <c r="Z6" s="294"/>
      <c r="AA6" s="297"/>
      <c r="AB6" s="298"/>
      <c r="AC6" s="299"/>
      <c r="AD6" s="299"/>
      <c r="AE6" s="299"/>
      <c r="AF6" s="300"/>
      <c r="AG6" s="300"/>
      <c r="AH6" s="300"/>
    </row>
    <row r="7" spans="1:34">
      <c r="A7" s="279">
        <v>1</v>
      </c>
      <c r="B7" s="455" t="s">
        <v>519</v>
      </c>
      <c r="C7" s="456" t="s">
        <v>520</v>
      </c>
      <c r="D7" s="392">
        <v>42370</v>
      </c>
      <c r="E7" s="392">
        <v>42370</v>
      </c>
      <c r="F7" s="393">
        <v>1</v>
      </c>
      <c r="G7" s="393">
        <f>IF(MONTH(D7)+1=13,1,MONTH(D7)+1)</f>
        <v>2</v>
      </c>
      <c r="H7" s="393">
        <f>IF(MONTH(D7)+1=13,YEAR(D7)+1,YEAR(D7))</f>
        <v>2016</v>
      </c>
      <c r="I7" s="392">
        <v>42370</v>
      </c>
      <c r="J7" s="394">
        <v>0</v>
      </c>
      <c r="K7" s="394">
        <v>0</v>
      </c>
      <c r="L7" s="395">
        <v>772390</v>
      </c>
      <c r="M7" s="395"/>
      <c r="N7" s="396"/>
      <c r="O7" s="396"/>
      <c r="P7" s="397" t="s">
        <v>521</v>
      </c>
      <c r="Q7" s="398">
        <v>0</v>
      </c>
      <c r="R7" s="393">
        <f>INT((($R$6-I7)/365)*12)</f>
        <v>12</v>
      </c>
      <c r="S7" s="393">
        <f>IF(R7&lt;0,Q7,IF(R7&gt;Q7,0,Q7-R7))</f>
        <v>0</v>
      </c>
      <c r="T7" s="398">
        <v>12</v>
      </c>
      <c r="U7" s="398">
        <f>IF(S7=0,0,IF(T7&lt;S7,T7,S7))</f>
        <v>0</v>
      </c>
      <c r="V7" s="399">
        <f t="shared" ref="V7:V35" si="0">+((L7*J7)/12)*U7</f>
        <v>0</v>
      </c>
      <c r="W7" s="306">
        <f t="shared" ref="W7:W61" si="1">+X7/Y7</f>
        <v>1.0632140735823348</v>
      </c>
      <c r="X7" s="306">
        <f t="shared" ref="X7:X70" si="2">+$X$6</f>
        <v>121.721</v>
      </c>
      <c r="Y7" s="306">
        <v>114.48399999999999</v>
      </c>
      <c r="Z7" s="305">
        <f t="shared" ref="Z7:Z35" si="3">+V7*W7</f>
        <v>0</v>
      </c>
      <c r="AA7" s="307">
        <f>+S7</f>
        <v>0</v>
      </c>
      <c r="AB7" s="308">
        <f>+AA7*((L7*J7)/12)</f>
        <v>0</v>
      </c>
      <c r="AC7" s="309">
        <f t="shared" ref="AC7:AC28" si="4">+AE7/AD7</f>
        <v>1.0632140735823348</v>
      </c>
      <c r="AD7" s="309">
        <f t="shared" ref="AD7:AD61" si="5">+Y7</f>
        <v>114.48399999999999</v>
      </c>
      <c r="AE7" s="309">
        <f t="shared" ref="AE7:AE70" si="6">+$X$6</f>
        <v>121.721</v>
      </c>
      <c r="AF7" s="308">
        <f>+AB7*AC7</f>
        <v>0</v>
      </c>
      <c r="AG7" s="308">
        <f>+Z7*0.5</f>
        <v>0</v>
      </c>
      <c r="AH7" s="308">
        <f>IF(+AF7-AG7&lt;0,0,+AF7-AG7)</f>
        <v>0</v>
      </c>
    </row>
    <row r="8" spans="1:34">
      <c r="A8" s="279">
        <v>2</v>
      </c>
      <c r="B8" s="455" t="s">
        <v>522</v>
      </c>
      <c r="C8" s="457" t="s">
        <v>523</v>
      </c>
      <c r="D8" s="392">
        <v>42370</v>
      </c>
      <c r="E8" s="392">
        <v>42370</v>
      </c>
      <c r="F8" s="393">
        <v>2</v>
      </c>
      <c r="G8" s="393">
        <f t="shared" ref="G8:G13" si="7">IF(MONTH(D8)+1=13,1,MONTH(D8)+1)</f>
        <v>2</v>
      </c>
      <c r="H8" s="393">
        <f t="shared" ref="H8:H13" si="8">IF(MONTH(D8)+1=13,YEAR(D8)+1,YEAR(D8))</f>
        <v>2016</v>
      </c>
      <c r="I8" s="392">
        <v>42370</v>
      </c>
      <c r="J8" s="400">
        <v>3.3000000000000002E-2</v>
      </c>
      <c r="K8" s="394">
        <v>1</v>
      </c>
      <c r="L8" s="395">
        <v>869820</v>
      </c>
      <c r="M8" s="395"/>
      <c r="N8" s="396"/>
      <c r="O8" s="396"/>
      <c r="P8" s="397" t="s">
        <v>521</v>
      </c>
      <c r="Q8" s="398">
        <f>30*12</f>
        <v>360</v>
      </c>
      <c r="R8" s="393">
        <f>INT((($R$6-I8)/365)*12)</f>
        <v>12</v>
      </c>
      <c r="S8" s="393">
        <f>IF(R8&lt;0,Q8,IF(R8&gt;Q8,0,Q8-R8))</f>
        <v>348</v>
      </c>
      <c r="T8" s="398">
        <v>12</v>
      </c>
      <c r="U8" s="398">
        <f t="shared" ref="U8:U61" si="9">IF(S8=0,0,IF(T8&lt;S8,T8,S8))</f>
        <v>12</v>
      </c>
      <c r="V8" s="399">
        <f t="shared" si="0"/>
        <v>28704.06</v>
      </c>
      <c r="W8" s="306">
        <f t="shared" si="1"/>
        <v>1.0632140735823348</v>
      </c>
      <c r="X8" s="306">
        <f t="shared" si="2"/>
        <v>121.721</v>
      </c>
      <c r="Y8" s="306">
        <v>114.48399999999999</v>
      </c>
      <c r="Z8" s="305">
        <f t="shared" si="3"/>
        <v>30518.560560951755</v>
      </c>
      <c r="AA8" s="307">
        <f t="shared" ref="AA8:AA61" si="10">+S8</f>
        <v>348</v>
      </c>
      <c r="AB8" s="308">
        <f t="shared" ref="AB8:AB61" si="11">+AA8*((L8*J8)/12)</f>
        <v>832417.74</v>
      </c>
      <c r="AC8" s="309">
        <f t="shared" si="4"/>
        <v>1.0632140735823348</v>
      </c>
      <c r="AD8" s="309">
        <f t="shared" si="5"/>
        <v>114.48399999999999</v>
      </c>
      <c r="AE8" s="309">
        <f t="shared" si="6"/>
        <v>121.721</v>
      </c>
      <c r="AF8" s="308">
        <f t="shared" ref="AF8:AF61" si="12">+AB8*AC8</f>
        <v>885038.25626760081</v>
      </c>
      <c r="AG8" s="308">
        <f t="shared" ref="AG8:AG61" si="13">+Z8*0.5</f>
        <v>15259.280280475878</v>
      </c>
      <c r="AH8" s="308">
        <f t="shared" ref="AH8:AH61" si="14">IF(+AF8-AG8&lt;0,0,+AF8-AG8)</f>
        <v>869778.97598712496</v>
      </c>
    </row>
    <row r="9" spans="1:34">
      <c r="A9" s="279">
        <v>3</v>
      </c>
      <c r="B9" s="455" t="s">
        <v>524</v>
      </c>
      <c r="C9" s="457" t="s">
        <v>525</v>
      </c>
      <c r="D9" s="392">
        <v>42370</v>
      </c>
      <c r="E9" s="392">
        <v>42370</v>
      </c>
      <c r="F9" s="393">
        <v>3</v>
      </c>
      <c r="G9" s="393">
        <f t="shared" si="7"/>
        <v>2</v>
      </c>
      <c r="H9" s="393">
        <f t="shared" si="8"/>
        <v>2016</v>
      </c>
      <c r="I9" s="392">
        <v>42370</v>
      </c>
      <c r="J9" s="394">
        <v>0</v>
      </c>
      <c r="K9" s="394">
        <v>0</v>
      </c>
      <c r="L9" s="395">
        <v>414143.82</v>
      </c>
      <c r="M9" s="395"/>
      <c r="N9" s="396"/>
      <c r="O9" s="396"/>
      <c r="P9" s="397" t="s">
        <v>521</v>
      </c>
      <c r="Q9" s="398">
        <v>0</v>
      </c>
      <c r="R9" s="393">
        <f>2+12</f>
        <v>14</v>
      </c>
      <c r="S9" s="393">
        <f>IF(R9&lt;0,Q9,IF(R9&gt;Q9,0,Q9-R9))</f>
        <v>0</v>
      </c>
      <c r="T9" s="398">
        <v>12</v>
      </c>
      <c r="U9" s="398">
        <f t="shared" si="9"/>
        <v>0</v>
      </c>
      <c r="V9" s="399">
        <f t="shared" si="0"/>
        <v>0</v>
      </c>
      <c r="W9" s="306">
        <f t="shared" si="1"/>
        <v>1.0530318104350687</v>
      </c>
      <c r="X9" s="306">
        <f t="shared" si="2"/>
        <v>121.721</v>
      </c>
      <c r="Y9" s="306">
        <v>115.59099999999999</v>
      </c>
      <c r="Z9" s="305">
        <f t="shared" si="3"/>
        <v>0</v>
      </c>
      <c r="AA9" s="307">
        <f t="shared" si="10"/>
        <v>0</v>
      </c>
      <c r="AB9" s="308">
        <f>+AA9*((L9*J9)/12)</f>
        <v>0</v>
      </c>
      <c r="AC9" s="309">
        <f t="shared" si="4"/>
        <v>1.0530318104350687</v>
      </c>
      <c r="AD9" s="309">
        <v>115.59099999999999</v>
      </c>
      <c r="AE9" s="309">
        <f t="shared" si="6"/>
        <v>121.721</v>
      </c>
      <c r="AF9" s="308">
        <f t="shared" si="12"/>
        <v>0</v>
      </c>
      <c r="AG9" s="308">
        <f t="shared" si="13"/>
        <v>0</v>
      </c>
      <c r="AH9" s="308">
        <f t="shared" si="14"/>
        <v>0</v>
      </c>
    </row>
    <row r="10" spans="1:34">
      <c r="A10" s="279">
        <v>4</v>
      </c>
      <c r="B10" s="455" t="s">
        <v>526</v>
      </c>
      <c r="C10" s="457" t="s">
        <v>527</v>
      </c>
      <c r="D10" s="392">
        <v>42370</v>
      </c>
      <c r="E10" s="392">
        <v>42370</v>
      </c>
      <c r="F10" s="393">
        <v>4</v>
      </c>
      <c r="G10" s="393">
        <f t="shared" si="7"/>
        <v>2</v>
      </c>
      <c r="H10" s="393">
        <f t="shared" si="8"/>
        <v>2016</v>
      </c>
      <c r="I10" s="392">
        <v>42370</v>
      </c>
      <c r="J10" s="400">
        <v>3.3000000000000002E-2</v>
      </c>
      <c r="K10" s="394">
        <v>1</v>
      </c>
      <c r="L10" s="395">
        <v>3103014</v>
      </c>
      <c r="M10" s="395"/>
      <c r="N10" s="396"/>
      <c r="O10" s="396"/>
      <c r="P10" s="397" t="s">
        <v>521</v>
      </c>
      <c r="Q10" s="398">
        <f>30*12</f>
        <v>360</v>
      </c>
      <c r="R10" s="393">
        <f>1+12</f>
        <v>13</v>
      </c>
      <c r="S10" s="393">
        <f t="shared" ref="S10:S61" si="15">IF(R10&lt;0,Q10,IF(R10&gt;Q10,0,Q10-R10))</f>
        <v>347</v>
      </c>
      <c r="T10" s="398">
        <v>12</v>
      </c>
      <c r="U10" s="398">
        <f t="shared" si="9"/>
        <v>12</v>
      </c>
      <c r="V10" s="399">
        <f t="shared" si="0"/>
        <v>102399.462</v>
      </c>
      <c r="W10" s="306">
        <f t="shared" si="1"/>
        <v>1.0466032106344743</v>
      </c>
      <c r="X10" s="306">
        <f t="shared" si="2"/>
        <v>121.721</v>
      </c>
      <c r="Y10" s="306">
        <v>116.301</v>
      </c>
      <c r="Z10" s="305">
        <f t="shared" si="3"/>
        <v>107171.60569644284</v>
      </c>
      <c r="AA10" s="307">
        <f t="shared" si="10"/>
        <v>347</v>
      </c>
      <c r="AB10" s="308">
        <f t="shared" si="11"/>
        <v>2961051.1095000003</v>
      </c>
      <c r="AC10" s="309">
        <f t="shared" si="4"/>
        <v>1.0466032106344743</v>
      </c>
      <c r="AD10" s="309">
        <f t="shared" si="5"/>
        <v>116.301</v>
      </c>
      <c r="AE10" s="309">
        <f t="shared" si="6"/>
        <v>121.721</v>
      </c>
      <c r="AF10" s="308">
        <f t="shared" si="12"/>
        <v>3099045.5980554726</v>
      </c>
      <c r="AG10" s="308">
        <f t="shared" si="13"/>
        <v>53585.802848221421</v>
      </c>
      <c r="AH10" s="308">
        <f>IF(+AF10-AG10&lt;0,0,+AF10-AG10)</f>
        <v>3045459.7952072513</v>
      </c>
    </row>
    <row r="11" spans="1:34">
      <c r="A11" s="279">
        <v>5</v>
      </c>
      <c r="B11" s="455" t="s">
        <v>528</v>
      </c>
      <c r="C11" s="457" t="s">
        <v>529</v>
      </c>
      <c r="D11" s="392">
        <v>42370</v>
      </c>
      <c r="E11" s="392">
        <v>42370</v>
      </c>
      <c r="F11" s="393">
        <v>5</v>
      </c>
      <c r="G11" s="393">
        <f t="shared" si="7"/>
        <v>2</v>
      </c>
      <c r="H11" s="393">
        <f t="shared" si="8"/>
        <v>2016</v>
      </c>
      <c r="I11" s="392">
        <v>42370</v>
      </c>
      <c r="J11" s="394">
        <v>0</v>
      </c>
      <c r="K11" s="394">
        <v>0</v>
      </c>
      <c r="L11" s="395">
        <v>651660</v>
      </c>
      <c r="M11" s="395"/>
      <c r="N11" s="396"/>
      <c r="O11" s="396"/>
      <c r="P11" s="397" t="s">
        <v>521</v>
      </c>
      <c r="Q11" s="398">
        <v>0</v>
      </c>
      <c r="R11" s="393">
        <f>4+12</f>
        <v>16</v>
      </c>
      <c r="S11" s="393">
        <f t="shared" si="15"/>
        <v>0</v>
      </c>
      <c r="T11" s="398">
        <v>12</v>
      </c>
      <c r="U11" s="398">
        <f t="shared" si="9"/>
        <v>0</v>
      </c>
      <c r="V11" s="399">
        <f t="shared" si="0"/>
        <v>0</v>
      </c>
      <c r="W11" s="306">
        <f t="shared" si="1"/>
        <v>1.0632140735823348</v>
      </c>
      <c r="X11" s="306">
        <f t="shared" si="2"/>
        <v>121.721</v>
      </c>
      <c r="Y11" s="306">
        <v>114.48399999999999</v>
      </c>
      <c r="Z11" s="305">
        <f t="shared" si="3"/>
        <v>0</v>
      </c>
      <c r="AA11" s="307">
        <f t="shared" si="10"/>
        <v>0</v>
      </c>
      <c r="AB11" s="308">
        <v>3364.52</v>
      </c>
      <c r="AC11" s="309">
        <f t="shared" si="4"/>
        <v>1.0632140735823348</v>
      </c>
      <c r="AD11" s="309">
        <f t="shared" si="5"/>
        <v>114.48399999999999</v>
      </c>
      <c r="AE11" s="309">
        <f t="shared" si="6"/>
        <v>121.721</v>
      </c>
      <c r="AF11" s="308">
        <f t="shared" si="12"/>
        <v>3577.2050148492372</v>
      </c>
      <c r="AG11" s="308">
        <f t="shared" si="13"/>
        <v>0</v>
      </c>
      <c r="AH11" s="308">
        <f t="shared" si="14"/>
        <v>3577.2050148492372</v>
      </c>
    </row>
    <row r="12" spans="1:34" ht="15.75" customHeight="1">
      <c r="A12" s="279">
        <v>6</v>
      </c>
      <c r="B12" s="455" t="s">
        <v>530</v>
      </c>
      <c r="C12" s="457" t="s">
        <v>531</v>
      </c>
      <c r="D12" s="392">
        <v>42370</v>
      </c>
      <c r="E12" s="392">
        <v>42370</v>
      </c>
      <c r="F12" s="393">
        <v>6</v>
      </c>
      <c r="G12" s="393">
        <f t="shared" si="7"/>
        <v>2</v>
      </c>
      <c r="H12" s="393">
        <f t="shared" si="8"/>
        <v>2016</v>
      </c>
      <c r="I12" s="392">
        <v>42370</v>
      </c>
      <c r="J12" s="400">
        <v>3.3000000000000002E-2</v>
      </c>
      <c r="K12" s="394">
        <v>1</v>
      </c>
      <c r="L12" s="395">
        <v>465858</v>
      </c>
      <c r="M12" s="395"/>
      <c r="N12" s="396"/>
      <c r="O12" s="396"/>
      <c r="P12" s="397" t="s">
        <v>521</v>
      </c>
      <c r="Q12" s="398">
        <f>30*12</f>
        <v>360</v>
      </c>
      <c r="R12" s="393">
        <f>4+12</f>
        <v>16</v>
      </c>
      <c r="S12" s="393">
        <f>IF(R12&lt;0,Q12,IF(R12&gt;Q12,0,Q12-R12))</f>
        <v>344</v>
      </c>
      <c r="T12" s="398">
        <v>12</v>
      </c>
      <c r="U12" s="398">
        <f t="shared" si="9"/>
        <v>12</v>
      </c>
      <c r="V12" s="399">
        <f t="shared" si="0"/>
        <v>15373.314</v>
      </c>
      <c r="W12" s="306">
        <f t="shared" si="1"/>
        <v>1.0632140735823348</v>
      </c>
      <c r="X12" s="306">
        <f t="shared" si="2"/>
        <v>121.721</v>
      </c>
      <c r="Y12" s="306">
        <v>114.48399999999999</v>
      </c>
      <c r="Z12" s="305">
        <f t="shared" si="3"/>
        <v>16345.123802400338</v>
      </c>
      <c r="AA12" s="307">
        <f t="shared" si="10"/>
        <v>344</v>
      </c>
      <c r="AB12" s="308">
        <f t="shared" si="11"/>
        <v>440701.66800000001</v>
      </c>
      <c r="AC12" s="309">
        <f t="shared" si="4"/>
        <v>1.0632140735823348</v>
      </c>
      <c r="AD12" s="309">
        <v>114.48399999999999</v>
      </c>
      <c r="AE12" s="309">
        <f t="shared" si="6"/>
        <v>121.721</v>
      </c>
      <c r="AF12" s="308">
        <f t="shared" si="12"/>
        <v>468560.21566880966</v>
      </c>
      <c r="AG12" s="308">
        <f t="shared" si="13"/>
        <v>8172.5619012001689</v>
      </c>
      <c r="AH12" s="308">
        <f t="shared" si="14"/>
        <v>460387.6537676095</v>
      </c>
    </row>
    <row r="13" spans="1:34">
      <c r="A13" s="279">
        <v>7</v>
      </c>
      <c r="B13" s="455" t="s">
        <v>532</v>
      </c>
      <c r="C13" s="457" t="s">
        <v>533</v>
      </c>
      <c r="D13" s="392">
        <v>42370</v>
      </c>
      <c r="E13" s="392">
        <v>42370</v>
      </c>
      <c r="F13" s="393">
        <v>7</v>
      </c>
      <c r="G13" s="393">
        <f t="shared" si="7"/>
        <v>2</v>
      </c>
      <c r="H13" s="393">
        <f t="shared" si="8"/>
        <v>2016</v>
      </c>
      <c r="I13" s="392">
        <v>42370</v>
      </c>
      <c r="J13" s="394">
        <v>0</v>
      </c>
      <c r="K13" s="394">
        <v>0</v>
      </c>
      <c r="L13" s="395">
        <v>136590</v>
      </c>
      <c r="M13" s="395"/>
      <c r="N13" s="396"/>
      <c r="O13" s="396"/>
      <c r="P13" s="397" t="s">
        <v>521</v>
      </c>
      <c r="Q13" s="398">
        <v>0</v>
      </c>
      <c r="R13" s="393">
        <f>INT((($R$6-I13)/365)*12)</f>
        <v>12</v>
      </c>
      <c r="S13" s="393">
        <f t="shared" si="15"/>
        <v>0</v>
      </c>
      <c r="T13" s="398">
        <v>12</v>
      </c>
      <c r="U13" s="398">
        <f t="shared" si="9"/>
        <v>0</v>
      </c>
      <c r="V13" s="399">
        <f t="shared" si="0"/>
        <v>0</v>
      </c>
      <c r="W13" s="306">
        <f t="shared" si="1"/>
        <v>1.0376100725434536</v>
      </c>
      <c r="X13" s="306">
        <f t="shared" si="2"/>
        <v>121.721</v>
      </c>
      <c r="Y13" s="306">
        <v>117.309</v>
      </c>
      <c r="Z13" s="305">
        <f t="shared" si="3"/>
        <v>0</v>
      </c>
      <c r="AA13" s="307">
        <f t="shared" si="10"/>
        <v>0</v>
      </c>
      <c r="AB13" s="308">
        <v>1936.79</v>
      </c>
      <c r="AC13" s="309">
        <f t="shared" si="4"/>
        <v>1.0376100725434536</v>
      </c>
      <c r="AD13" s="309">
        <f t="shared" si="5"/>
        <v>117.309</v>
      </c>
      <c r="AE13" s="309">
        <f t="shared" si="6"/>
        <v>121.721</v>
      </c>
      <c r="AF13" s="308">
        <f t="shared" si="12"/>
        <v>2009.6328124014356</v>
      </c>
      <c r="AG13" s="308">
        <f t="shared" si="13"/>
        <v>0</v>
      </c>
      <c r="AH13" s="308">
        <f t="shared" si="14"/>
        <v>2009.6328124014356</v>
      </c>
    </row>
    <row r="14" spans="1:34">
      <c r="A14" s="279">
        <v>8</v>
      </c>
      <c r="B14" s="455" t="s">
        <v>534</v>
      </c>
      <c r="C14" s="457" t="s">
        <v>535</v>
      </c>
      <c r="D14" s="392">
        <v>42370</v>
      </c>
      <c r="E14" s="392">
        <v>42370</v>
      </c>
      <c r="F14" s="393">
        <v>1</v>
      </c>
      <c r="G14" s="393">
        <f>IF(MONTH(D14)+1=13,1,MONTH(D14)+1)</f>
        <v>2</v>
      </c>
      <c r="H14" s="393">
        <f>IF(MONTH(D14)+1=13,YEAR(D14)+1,YEAR(D14))</f>
        <v>2016</v>
      </c>
      <c r="I14" s="392">
        <v>42370</v>
      </c>
      <c r="J14" s="400">
        <v>3.3000000000000002E-2</v>
      </c>
      <c r="K14" s="394">
        <v>1</v>
      </c>
      <c r="L14" s="395">
        <v>88218</v>
      </c>
      <c r="M14" s="395"/>
      <c r="N14" s="396"/>
      <c r="O14" s="396"/>
      <c r="P14" s="397" t="s">
        <v>521</v>
      </c>
      <c r="Q14" s="398">
        <f>30*12</f>
        <v>360</v>
      </c>
      <c r="R14" s="393">
        <f>4+12</f>
        <v>16</v>
      </c>
      <c r="S14" s="393">
        <f>IF(R14&lt;0,Q14,IF(R14&gt;Q14,0,Q14-R14))</f>
        <v>344</v>
      </c>
      <c r="T14" s="398">
        <v>12</v>
      </c>
      <c r="U14" s="398">
        <f>IF(S14=0,0,IF(T14&lt;S14,T14,S14))</f>
        <v>12</v>
      </c>
      <c r="V14" s="399">
        <f t="shared" si="0"/>
        <v>2911.194</v>
      </c>
      <c r="W14" s="306">
        <f>+X14/Y14</f>
        <v>1.0632140735823348</v>
      </c>
      <c r="X14" s="306">
        <f t="shared" si="2"/>
        <v>121.721</v>
      </c>
      <c r="Y14" s="306">
        <v>114.48399999999999</v>
      </c>
      <c r="Z14" s="305">
        <f t="shared" si="3"/>
        <v>3095.2224317284513</v>
      </c>
      <c r="AA14" s="307">
        <f>+S14</f>
        <v>344</v>
      </c>
      <c r="AB14" s="308">
        <f>+AA14*((L14*J14)/12)</f>
        <v>83454.228000000003</v>
      </c>
      <c r="AC14" s="309">
        <f t="shared" si="4"/>
        <v>1.0632140735823348</v>
      </c>
      <c r="AD14" s="309">
        <f>+Y14</f>
        <v>114.48399999999999</v>
      </c>
      <c r="AE14" s="309">
        <f t="shared" si="6"/>
        <v>121.721</v>
      </c>
      <c r="AF14" s="308">
        <f>+AB14*AC14</f>
        <v>88729.709709548944</v>
      </c>
      <c r="AG14" s="308">
        <f>+Z14*0.5</f>
        <v>1547.6112158642256</v>
      </c>
      <c r="AH14" s="308">
        <f>IF(+AF14-AG14&lt;0,0,+AF14-AG14)</f>
        <v>87182.098493684724</v>
      </c>
    </row>
    <row r="15" spans="1:34">
      <c r="A15" s="279">
        <v>9</v>
      </c>
      <c r="B15" s="455" t="s">
        <v>536</v>
      </c>
      <c r="C15" s="457" t="s">
        <v>537</v>
      </c>
      <c r="D15" s="392">
        <v>42370</v>
      </c>
      <c r="E15" s="392">
        <v>42370</v>
      </c>
      <c r="F15" s="393">
        <v>1</v>
      </c>
      <c r="G15" s="393">
        <f t="shared" ref="G15:G31" si="16">IF(MONTH(D15)+1=13,1,MONTH(D15)+1)</f>
        <v>2</v>
      </c>
      <c r="H15" s="393">
        <f t="shared" ref="H15:H31" si="17">IF(MONTH(D15)+1=13,YEAR(D15)+1,YEAR(D15))</f>
        <v>2016</v>
      </c>
      <c r="I15" s="392">
        <v>42370</v>
      </c>
      <c r="J15" s="394">
        <v>0</v>
      </c>
      <c r="K15" s="394">
        <v>0</v>
      </c>
      <c r="L15" s="395">
        <v>368635</v>
      </c>
      <c r="M15" s="395"/>
      <c r="N15" s="396"/>
      <c r="O15" s="396"/>
      <c r="P15" s="397" t="s">
        <v>521</v>
      </c>
      <c r="Q15" s="398">
        <v>0</v>
      </c>
      <c r="R15" s="393">
        <f>1+12</f>
        <v>13</v>
      </c>
      <c r="S15" s="393">
        <f t="shared" ref="S15:S31" si="18">IF(R15&lt;0,Q15,IF(R15&gt;Q15,0,Q15-R15))</f>
        <v>0</v>
      </c>
      <c r="T15" s="398">
        <v>12</v>
      </c>
      <c r="U15" s="398">
        <f t="shared" ref="U15:U31" si="19">IF(S15=0,0,IF(T15&lt;S15,T15,S15))</f>
        <v>0</v>
      </c>
      <c r="V15" s="399">
        <f t="shared" si="0"/>
        <v>0</v>
      </c>
      <c r="W15" s="306">
        <f t="shared" ref="W15:W31" si="20">+X15/Y15</f>
        <v>1.0466032106344743</v>
      </c>
      <c r="X15" s="306">
        <f t="shared" si="2"/>
        <v>121.721</v>
      </c>
      <c r="Y15" s="306">
        <v>116.301</v>
      </c>
      <c r="Z15" s="305">
        <f t="shared" si="3"/>
        <v>0</v>
      </c>
      <c r="AA15" s="307">
        <f t="shared" ref="AA15:AA31" si="21">+S15</f>
        <v>0</v>
      </c>
      <c r="AB15" s="308">
        <f t="shared" ref="AB15:AB31" si="22">+AA15*((L15*J15)/12)</f>
        <v>0</v>
      </c>
      <c r="AC15" s="309">
        <f t="shared" si="4"/>
        <v>1.0466032106344743</v>
      </c>
      <c r="AD15" s="309">
        <f>+Y15</f>
        <v>116.301</v>
      </c>
      <c r="AE15" s="309">
        <f t="shared" si="6"/>
        <v>121.721</v>
      </c>
      <c r="AF15" s="308">
        <f t="shared" ref="AF15:AF31" si="23">+AB15*AC15</f>
        <v>0</v>
      </c>
      <c r="AG15" s="308">
        <f>+Z15*0.5</f>
        <v>0</v>
      </c>
      <c r="AH15" s="308">
        <f t="shared" ref="AH15:AH31" si="24">IF(+AF15-AG15&lt;0,0,+AF15-AG15)</f>
        <v>0</v>
      </c>
    </row>
    <row r="16" spans="1:34">
      <c r="A16" s="279">
        <v>10</v>
      </c>
      <c r="B16" s="455" t="s">
        <v>538</v>
      </c>
      <c r="C16" s="457" t="s">
        <v>539</v>
      </c>
      <c r="D16" s="392">
        <v>42370</v>
      </c>
      <c r="E16" s="392">
        <v>42370</v>
      </c>
      <c r="F16" s="393">
        <v>1</v>
      </c>
      <c r="G16" s="393">
        <f t="shared" si="16"/>
        <v>2</v>
      </c>
      <c r="H16" s="393">
        <f t="shared" si="17"/>
        <v>2016</v>
      </c>
      <c r="I16" s="392">
        <v>42370</v>
      </c>
      <c r="J16" s="394">
        <v>0</v>
      </c>
      <c r="K16" s="394">
        <v>0</v>
      </c>
      <c r="L16" s="395">
        <v>27575</v>
      </c>
      <c r="M16" s="395"/>
      <c r="N16" s="396"/>
      <c r="O16" s="396"/>
      <c r="P16" s="397" t="s">
        <v>521</v>
      </c>
      <c r="Q16" s="398">
        <v>0</v>
      </c>
      <c r="R16" s="393">
        <f>4+12</f>
        <v>16</v>
      </c>
      <c r="S16" s="393">
        <f t="shared" si="18"/>
        <v>0</v>
      </c>
      <c r="T16" s="398">
        <v>12</v>
      </c>
      <c r="U16" s="398">
        <f t="shared" si="19"/>
        <v>0</v>
      </c>
      <c r="V16" s="399">
        <f t="shared" si="0"/>
        <v>0</v>
      </c>
      <c r="W16" s="306">
        <f t="shared" si="20"/>
        <v>1.0632140735823348</v>
      </c>
      <c r="X16" s="306">
        <f t="shared" si="2"/>
        <v>121.721</v>
      </c>
      <c r="Y16" s="306">
        <v>114.48399999999999</v>
      </c>
      <c r="Z16" s="305">
        <f t="shared" si="3"/>
        <v>0</v>
      </c>
      <c r="AA16" s="307">
        <f t="shared" si="21"/>
        <v>0</v>
      </c>
      <c r="AB16" s="308">
        <f t="shared" si="22"/>
        <v>0</v>
      </c>
      <c r="AC16" s="309">
        <f t="shared" si="4"/>
        <v>1.0632140735823348</v>
      </c>
      <c r="AD16" s="309">
        <f>+Y16</f>
        <v>114.48399999999999</v>
      </c>
      <c r="AE16" s="309">
        <f t="shared" si="6"/>
        <v>121.721</v>
      </c>
      <c r="AF16" s="308">
        <f t="shared" si="23"/>
        <v>0</v>
      </c>
      <c r="AG16" s="308">
        <f>+Z16*0.5</f>
        <v>0</v>
      </c>
      <c r="AH16" s="308">
        <f t="shared" si="24"/>
        <v>0</v>
      </c>
    </row>
    <row r="17" spans="1:34">
      <c r="A17" s="279">
        <v>11</v>
      </c>
      <c r="B17" s="455" t="s">
        <v>540</v>
      </c>
      <c r="C17" s="457" t="s">
        <v>541</v>
      </c>
      <c r="D17" s="392">
        <v>42370</v>
      </c>
      <c r="E17" s="392">
        <v>42370</v>
      </c>
      <c r="F17" s="393">
        <v>1</v>
      </c>
      <c r="G17" s="393">
        <f t="shared" si="16"/>
        <v>2</v>
      </c>
      <c r="H17" s="393">
        <f t="shared" si="17"/>
        <v>2016</v>
      </c>
      <c r="I17" s="392">
        <v>42370</v>
      </c>
      <c r="J17" s="394">
        <v>0</v>
      </c>
      <c r="K17" s="394">
        <v>0</v>
      </c>
      <c r="L17" s="395">
        <v>27575</v>
      </c>
      <c r="M17" s="395"/>
      <c r="N17" s="396"/>
      <c r="O17" s="396"/>
      <c r="P17" s="397" t="s">
        <v>521</v>
      </c>
      <c r="Q17" s="398">
        <v>0</v>
      </c>
      <c r="R17" s="393">
        <f>1+12</f>
        <v>13</v>
      </c>
      <c r="S17" s="393">
        <f t="shared" si="18"/>
        <v>0</v>
      </c>
      <c r="T17" s="398">
        <v>12</v>
      </c>
      <c r="U17" s="398">
        <f t="shared" si="19"/>
        <v>0</v>
      </c>
      <c r="V17" s="399">
        <f t="shared" si="0"/>
        <v>0</v>
      </c>
      <c r="W17" s="306">
        <f t="shared" si="20"/>
        <v>1.0466032106344743</v>
      </c>
      <c r="X17" s="306">
        <f t="shared" si="2"/>
        <v>121.721</v>
      </c>
      <c r="Y17" s="306">
        <v>116.301</v>
      </c>
      <c r="Z17" s="305">
        <f t="shared" si="3"/>
        <v>0</v>
      </c>
      <c r="AA17" s="307">
        <f t="shared" si="21"/>
        <v>0</v>
      </c>
      <c r="AB17" s="308">
        <f t="shared" si="22"/>
        <v>0</v>
      </c>
      <c r="AC17" s="309">
        <f t="shared" si="4"/>
        <v>1.0466032106344743</v>
      </c>
      <c r="AD17" s="309">
        <f>+Y17</f>
        <v>116.301</v>
      </c>
      <c r="AE17" s="309">
        <f t="shared" si="6"/>
        <v>121.721</v>
      </c>
      <c r="AF17" s="308">
        <f t="shared" si="23"/>
        <v>0</v>
      </c>
      <c r="AG17" s="308">
        <f>+Z17*0.5</f>
        <v>0</v>
      </c>
      <c r="AH17" s="308">
        <f t="shared" si="24"/>
        <v>0</v>
      </c>
    </row>
    <row r="18" spans="1:34">
      <c r="A18" s="279">
        <v>12</v>
      </c>
      <c r="B18" s="455" t="s">
        <v>542</v>
      </c>
      <c r="C18" s="457" t="s">
        <v>543</v>
      </c>
      <c r="D18" s="392">
        <v>42370</v>
      </c>
      <c r="E18" s="392">
        <v>42370</v>
      </c>
      <c r="F18" s="393">
        <v>1</v>
      </c>
      <c r="G18" s="393">
        <f t="shared" si="16"/>
        <v>2</v>
      </c>
      <c r="H18" s="393">
        <f t="shared" si="17"/>
        <v>2016</v>
      </c>
      <c r="I18" s="392">
        <v>42370</v>
      </c>
      <c r="J18" s="400">
        <v>3.3000000000000002E-2</v>
      </c>
      <c r="K18" s="394">
        <v>1</v>
      </c>
      <c r="L18" s="395">
        <v>98010</v>
      </c>
      <c r="M18" s="395"/>
      <c r="N18" s="396"/>
      <c r="O18" s="396"/>
      <c r="P18" s="397" t="s">
        <v>521</v>
      </c>
      <c r="Q18" s="398">
        <f>30*12</f>
        <v>360</v>
      </c>
      <c r="R18" s="393">
        <f>INT((($R$6-I18)/365)*12)</f>
        <v>12</v>
      </c>
      <c r="S18" s="393">
        <f t="shared" si="18"/>
        <v>348</v>
      </c>
      <c r="T18" s="398">
        <v>12</v>
      </c>
      <c r="U18" s="398">
        <f t="shared" si="19"/>
        <v>12</v>
      </c>
      <c r="V18" s="399">
        <f t="shared" si="0"/>
        <v>3234.33</v>
      </c>
      <c r="W18" s="306">
        <f t="shared" si="20"/>
        <v>1.0407240205885875</v>
      </c>
      <c r="X18" s="306">
        <f t="shared" si="2"/>
        <v>121.721</v>
      </c>
      <c r="Y18" s="306">
        <v>116.958</v>
      </c>
      <c r="Z18" s="305">
        <f t="shared" si="3"/>
        <v>3366.0449215102863</v>
      </c>
      <c r="AA18" s="307">
        <f t="shared" si="21"/>
        <v>348</v>
      </c>
      <c r="AB18" s="308">
        <f t="shared" si="22"/>
        <v>93795.569999999992</v>
      </c>
      <c r="AC18" s="309">
        <f t="shared" si="4"/>
        <v>1.0407240205885875</v>
      </c>
      <c r="AD18" s="309">
        <v>116.958</v>
      </c>
      <c r="AE18" s="309">
        <f t="shared" si="6"/>
        <v>121.721</v>
      </c>
      <c r="AF18" s="308">
        <f t="shared" si="23"/>
        <v>97615.30272379829</v>
      </c>
      <c r="AG18" s="308">
        <f>+Z18*0.5</f>
        <v>1683.0224607551431</v>
      </c>
      <c r="AH18" s="308">
        <f t="shared" si="24"/>
        <v>95932.28026304314</v>
      </c>
    </row>
    <row r="19" spans="1:34">
      <c r="A19" s="279">
        <v>13</v>
      </c>
      <c r="B19" s="455" t="s">
        <v>544</v>
      </c>
      <c r="C19" s="457" t="s">
        <v>545</v>
      </c>
      <c r="D19" s="392">
        <v>42370</v>
      </c>
      <c r="E19" s="392">
        <v>42370</v>
      </c>
      <c r="F19" s="393">
        <v>1</v>
      </c>
      <c r="G19" s="393">
        <f t="shared" si="16"/>
        <v>2</v>
      </c>
      <c r="H19" s="393">
        <f t="shared" si="17"/>
        <v>2016</v>
      </c>
      <c r="I19" s="392">
        <v>42370</v>
      </c>
      <c r="J19" s="400">
        <v>3.3000000000000002E-2</v>
      </c>
      <c r="K19" s="394">
        <v>1</v>
      </c>
      <c r="L19" s="395">
        <v>33090</v>
      </c>
      <c r="M19" s="395"/>
      <c r="N19" s="396"/>
      <c r="O19" s="396"/>
      <c r="P19" s="397" t="s">
        <v>521</v>
      </c>
      <c r="Q19" s="398">
        <f>30*12</f>
        <v>360</v>
      </c>
      <c r="R19" s="393">
        <f>4+12</f>
        <v>16</v>
      </c>
      <c r="S19" s="393">
        <f t="shared" si="18"/>
        <v>344</v>
      </c>
      <c r="T19" s="398">
        <v>12</v>
      </c>
      <c r="U19" s="398">
        <f t="shared" si="19"/>
        <v>12</v>
      </c>
      <c r="V19" s="399">
        <f t="shared" si="0"/>
        <v>1091.97</v>
      </c>
      <c r="W19" s="306">
        <f t="shared" si="20"/>
        <v>1.0632140735823348</v>
      </c>
      <c r="X19" s="306">
        <f t="shared" si="2"/>
        <v>121.721</v>
      </c>
      <c r="Y19" s="306">
        <v>114.48399999999999</v>
      </c>
      <c r="Z19" s="305">
        <f t="shared" si="3"/>
        <v>1160.9978719297021</v>
      </c>
      <c r="AA19" s="307">
        <f t="shared" si="21"/>
        <v>344</v>
      </c>
      <c r="AB19" s="308">
        <f t="shared" si="22"/>
        <v>31303.14</v>
      </c>
      <c r="AC19" s="309">
        <f t="shared" si="4"/>
        <v>1.0632140735823348</v>
      </c>
      <c r="AD19" s="309">
        <f t="shared" ref="AD19:AD31" si="25">+Y19</f>
        <v>114.48399999999999</v>
      </c>
      <c r="AE19" s="309">
        <f t="shared" si="6"/>
        <v>121.721</v>
      </c>
      <c r="AF19" s="308">
        <f t="shared" si="23"/>
        <v>33281.938995318123</v>
      </c>
      <c r="AG19" s="308">
        <f t="shared" ref="AG19:AG29" si="26">+Z19*0.5</f>
        <v>580.49893596485106</v>
      </c>
      <c r="AH19" s="308">
        <f t="shared" si="24"/>
        <v>32701.440059353274</v>
      </c>
    </row>
    <row r="20" spans="1:34">
      <c r="A20" s="279">
        <v>14</v>
      </c>
      <c r="B20" s="455" t="s">
        <v>546</v>
      </c>
      <c r="C20" s="457" t="s">
        <v>547</v>
      </c>
      <c r="D20" s="392">
        <v>42370</v>
      </c>
      <c r="E20" s="392">
        <v>42370</v>
      </c>
      <c r="F20" s="393">
        <v>1</v>
      </c>
      <c r="G20" s="393">
        <f t="shared" si="16"/>
        <v>2</v>
      </c>
      <c r="H20" s="393">
        <f t="shared" si="17"/>
        <v>2016</v>
      </c>
      <c r="I20" s="392">
        <v>42370</v>
      </c>
      <c r="J20" s="400">
        <v>3.3000000000000002E-2</v>
      </c>
      <c r="K20" s="394">
        <v>1</v>
      </c>
      <c r="L20" s="395">
        <v>33090</v>
      </c>
      <c r="M20" s="395"/>
      <c r="N20" s="396"/>
      <c r="O20" s="396"/>
      <c r="P20" s="397" t="s">
        <v>521</v>
      </c>
      <c r="Q20" s="398">
        <f>30*12</f>
        <v>360</v>
      </c>
      <c r="R20" s="393">
        <f>1+12</f>
        <v>13</v>
      </c>
      <c r="S20" s="393">
        <f t="shared" si="18"/>
        <v>347</v>
      </c>
      <c r="T20" s="398">
        <v>12</v>
      </c>
      <c r="U20" s="398">
        <f t="shared" si="19"/>
        <v>12</v>
      </c>
      <c r="V20" s="399">
        <f t="shared" si="0"/>
        <v>1091.97</v>
      </c>
      <c r="W20" s="306">
        <f t="shared" si="20"/>
        <v>1.0466032106344743</v>
      </c>
      <c r="X20" s="306">
        <f t="shared" si="2"/>
        <v>121.721</v>
      </c>
      <c r="Y20" s="306">
        <v>116.301</v>
      </c>
      <c r="Z20" s="305">
        <f t="shared" si="3"/>
        <v>1142.8593079165269</v>
      </c>
      <c r="AA20" s="307">
        <f t="shared" si="21"/>
        <v>347</v>
      </c>
      <c r="AB20" s="308">
        <f t="shared" si="22"/>
        <v>31576.1325</v>
      </c>
      <c r="AC20" s="309">
        <f t="shared" si="4"/>
        <v>1.0466032106344743</v>
      </c>
      <c r="AD20" s="309">
        <f t="shared" si="25"/>
        <v>116.301</v>
      </c>
      <c r="AE20" s="309">
        <f t="shared" si="6"/>
        <v>121.721</v>
      </c>
      <c r="AF20" s="308">
        <f t="shared" si="23"/>
        <v>33047.681653919564</v>
      </c>
      <c r="AG20" s="308">
        <f t="shared" si="26"/>
        <v>571.42965395826343</v>
      </c>
      <c r="AH20" s="308">
        <f t="shared" si="24"/>
        <v>32476.2519999613</v>
      </c>
    </row>
    <row r="21" spans="1:34">
      <c r="A21" s="279">
        <v>15</v>
      </c>
      <c r="B21" s="455" t="s">
        <v>548</v>
      </c>
      <c r="C21" s="457" t="s">
        <v>549</v>
      </c>
      <c r="D21" s="392">
        <v>42370</v>
      </c>
      <c r="E21" s="392">
        <v>42370</v>
      </c>
      <c r="F21" s="393">
        <v>1</v>
      </c>
      <c r="G21" s="393">
        <f t="shared" si="16"/>
        <v>2</v>
      </c>
      <c r="H21" s="393">
        <f t="shared" si="17"/>
        <v>2016</v>
      </c>
      <c r="I21" s="392">
        <v>42370</v>
      </c>
      <c r="J21" s="394">
        <v>0</v>
      </c>
      <c r="K21" s="394">
        <v>0</v>
      </c>
      <c r="L21" s="395">
        <v>517650</v>
      </c>
      <c r="M21" s="395"/>
      <c r="N21" s="396"/>
      <c r="O21" s="396"/>
      <c r="P21" s="397" t="s">
        <v>521</v>
      </c>
      <c r="Q21" s="398">
        <v>0</v>
      </c>
      <c r="R21" s="393">
        <f>7+12</f>
        <v>19</v>
      </c>
      <c r="S21" s="393">
        <f t="shared" si="18"/>
        <v>0</v>
      </c>
      <c r="T21" s="398">
        <v>12</v>
      </c>
      <c r="U21" s="398">
        <f t="shared" si="19"/>
        <v>0</v>
      </c>
      <c r="V21" s="399">
        <f t="shared" si="0"/>
        <v>0</v>
      </c>
      <c r="W21" s="306">
        <f t="shared" si="20"/>
        <v>1.072932735109787</v>
      </c>
      <c r="X21" s="306">
        <f t="shared" si="2"/>
        <v>121.721</v>
      </c>
      <c r="Y21" s="306">
        <v>113.447</v>
      </c>
      <c r="Z21" s="305">
        <f t="shared" si="3"/>
        <v>0</v>
      </c>
      <c r="AA21" s="307">
        <f t="shared" si="21"/>
        <v>0</v>
      </c>
      <c r="AB21" s="308">
        <f t="shared" si="22"/>
        <v>0</v>
      </c>
      <c r="AC21" s="309">
        <f t="shared" si="4"/>
        <v>1.072932735109787</v>
      </c>
      <c r="AD21" s="309">
        <f t="shared" si="25"/>
        <v>113.447</v>
      </c>
      <c r="AE21" s="309">
        <f t="shared" si="6"/>
        <v>121.721</v>
      </c>
      <c r="AF21" s="308">
        <f t="shared" si="23"/>
        <v>0</v>
      </c>
      <c r="AG21" s="308">
        <f t="shared" si="26"/>
        <v>0</v>
      </c>
      <c r="AH21" s="308">
        <f t="shared" si="24"/>
        <v>0</v>
      </c>
    </row>
    <row r="22" spans="1:34">
      <c r="A22" s="279">
        <v>16</v>
      </c>
      <c r="B22" s="455" t="s">
        <v>550</v>
      </c>
      <c r="C22" s="457" t="s">
        <v>551</v>
      </c>
      <c r="D22" s="392">
        <v>42370</v>
      </c>
      <c r="E22" s="392">
        <v>42370</v>
      </c>
      <c r="F22" s="393">
        <v>1</v>
      </c>
      <c r="G22" s="393">
        <f t="shared" si="16"/>
        <v>2</v>
      </c>
      <c r="H22" s="393">
        <f t="shared" si="17"/>
        <v>2016</v>
      </c>
      <c r="I22" s="392">
        <v>42370</v>
      </c>
      <c r="J22" s="400">
        <v>3.3000000000000002E-2</v>
      </c>
      <c r="K22" s="394">
        <v>1</v>
      </c>
      <c r="L22" s="395">
        <v>33146.6</v>
      </c>
      <c r="M22" s="395"/>
      <c r="N22" s="396"/>
      <c r="O22" s="396"/>
      <c r="P22" s="397" t="s">
        <v>521</v>
      </c>
      <c r="Q22" s="398">
        <f>30*12</f>
        <v>360</v>
      </c>
      <c r="R22" s="393">
        <f>7+12</f>
        <v>19</v>
      </c>
      <c r="S22" s="393">
        <f t="shared" si="18"/>
        <v>341</v>
      </c>
      <c r="T22" s="398">
        <v>12</v>
      </c>
      <c r="U22" s="398">
        <f t="shared" si="19"/>
        <v>12</v>
      </c>
      <c r="V22" s="399">
        <f t="shared" si="0"/>
        <v>1093.8378</v>
      </c>
      <c r="W22" s="306">
        <f t="shared" si="20"/>
        <v>1.072932735109787</v>
      </c>
      <c r="X22" s="306">
        <f t="shared" si="2"/>
        <v>121.721</v>
      </c>
      <c r="Y22" s="306">
        <v>113.447</v>
      </c>
      <c r="Z22" s="305">
        <f t="shared" si="3"/>
        <v>1173.6143825204722</v>
      </c>
      <c r="AA22" s="307">
        <f t="shared" si="21"/>
        <v>341</v>
      </c>
      <c r="AB22" s="308">
        <f t="shared" si="22"/>
        <v>31083.224149999998</v>
      </c>
      <c r="AC22" s="309">
        <f t="shared" si="4"/>
        <v>1.072932735109787</v>
      </c>
      <c r="AD22" s="309">
        <f t="shared" si="25"/>
        <v>113.447</v>
      </c>
      <c r="AE22" s="309">
        <f t="shared" si="6"/>
        <v>121.721</v>
      </c>
      <c r="AF22" s="308">
        <f t="shared" si="23"/>
        <v>33350.208703290082</v>
      </c>
      <c r="AG22" s="308">
        <f t="shared" si="26"/>
        <v>586.8071912602361</v>
      </c>
      <c r="AH22" s="308">
        <f t="shared" si="24"/>
        <v>32763.401512029846</v>
      </c>
    </row>
    <row r="23" spans="1:34">
      <c r="A23" s="279">
        <v>17</v>
      </c>
      <c r="B23" s="455" t="s">
        <v>552</v>
      </c>
      <c r="C23" s="457" t="s">
        <v>553</v>
      </c>
      <c r="D23" s="392">
        <v>42370</v>
      </c>
      <c r="E23" s="392">
        <v>42370</v>
      </c>
      <c r="F23" s="393">
        <v>1</v>
      </c>
      <c r="G23" s="393">
        <f t="shared" si="16"/>
        <v>2</v>
      </c>
      <c r="H23" s="393">
        <f t="shared" si="17"/>
        <v>2016</v>
      </c>
      <c r="I23" s="392">
        <v>42370</v>
      </c>
      <c r="J23" s="394">
        <v>0</v>
      </c>
      <c r="K23" s="394">
        <v>0</v>
      </c>
      <c r="L23" s="395">
        <v>188800</v>
      </c>
      <c r="M23" s="395"/>
      <c r="N23" s="396"/>
      <c r="O23" s="396"/>
      <c r="P23" s="397" t="s">
        <v>521</v>
      </c>
      <c r="Q23" s="398">
        <v>0</v>
      </c>
      <c r="R23" s="393">
        <f>7+12</f>
        <v>19</v>
      </c>
      <c r="S23" s="393">
        <f t="shared" si="18"/>
        <v>0</v>
      </c>
      <c r="T23" s="398">
        <v>12</v>
      </c>
      <c r="U23" s="398">
        <f t="shared" si="19"/>
        <v>0</v>
      </c>
      <c r="V23" s="399">
        <f t="shared" si="0"/>
        <v>0</v>
      </c>
      <c r="W23" s="306">
        <f t="shared" si="20"/>
        <v>1.072932735109787</v>
      </c>
      <c r="X23" s="306">
        <f t="shared" si="2"/>
        <v>121.721</v>
      </c>
      <c r="Y23" s="306">
        <v>113.447</v>
      </c>
      <c r="Z23" s="305">
        <f t="shared" si="3"/>
        <v>0</v>
      </c>
      <c r="AA23" s="307">
        <f t="shared" si="21"/>
        <v>0</v>
      </c>
      <c r="AB23" s="308">
        <f t="shared" si="22"/>
        <v>0</v>
      </c>
      <c r="AC23" s="309">
        <f t="shared" si="4"/>
        <v>1.072932735109787</v>
      </c>
      <c r="AD23" s="309">
        <f t="shared" si="25"/>
        <v>113.447</v>
      </c>
      <c r="AE23" s="309">
        <f t="shared" si="6"/>
        <v>121.721</v>
      </c>
      <c r="AF23" s="308">
        <f t="shared" si="23"/>
        <v>0</v>
      </c>
      <c r="AG23" s="308">
        <f t="shared" si="26"/>
        <v>0</v>
      </c>
      <c r="AH23" s="308">
        <f t="shared" si="24"/>
        <v>0</v>
      </c>
    </row>
    <row r="24" spans="1:34">
      <c r="A24" s="279">
        <v>18</v>
      </c>
      <c r="B24" s="455" t="s">
        <v>554</v>
      </c>
      <c r="C24" s="457" t="s">
        <v>555</v>
      </c>
      <c r="D24" s="392">
        <v>42370</v>
      </c>
      <c r="E24" s="392">
        <v>42370</v>
      </c>
      <c r="F24" s="393">
        <v>1</v>
      </c>
      <c r="G24" s="393">
        <f t="shared" si="16"/>
        <v>2</v>
      </c>
      <c r="H24" s="393">
        <f t="shared" si="17"/>
        <v>2016</v>
      </c>
      <c r="I24" s="392">
        <v>42370</v>
      </c>
      <c r="J24" s="394">
        <v>0</v>
      </c>
      <c r="K24" s="394">
        <v>0</v>
      </c>
      <c r="L24" s="395">
        <v>830850</v>
      </c>
      <c r="M24" s="395"/>
      <c r="N24" s="396"/>
      <c r="O24" s="396"/>
      <c r="P24" s="397" t="s">
        <v>521</v>
      </c>
      <c r="Q24" s="398">
        <v>0</v>
      </c>
      <c r="R24" s="393">
        <f>7+12</f>
        <v>19</v>
      </c>
      <c r="S24" s="393">
        <f t="shared" si="18"/>
        <v>0</v>
      </c>
      <c r="T24" s="398">
        <v>12</v>
      </c>
      <c r="U24" s="398">
        <f t="shared" si="19"/>
        <v>0</v>
      </c>
      <c r="V24" s="399">
        <f t="shared" si="0"/>
        <v>0</v>
      </c>
      <c r="W24" s="306">
        <f t="shared" si="20"/>
        <v>1.072932735109787</v>
      </c>
      <c r="X24" s="306">
        <f t="shared" si="2"/>
        <v>121.721</v>
      </c>
      <c r="Y24" s="306">
        <v>113.447</v>
      </c>
      <c r="Z24" s="305">
        <f t="shared" si="3"/>
        <v>0</v>
      </c>
      <c r="AA24" s="307">
        <f t="shared" si="21"/>
        <v>0</v>
      </c>
      <c r="AB24" s="308">
        <f t="shared" si="22"/>
        <v>0</v>
      </c>
      <c r="AC24" s="309">
        <f t="shared" si="4"/>
        <v>1.072932735109787</v>
      </c>
      <c r="AD24" s="309">
        <f t="shared" si="25"/>
        <v>113.447</v>
      </c>
      <c r="AE24" s="309">
        <f t="shared" si="6"/>
        <v>121.721</v>
      </c>
      <c r="AF24" s="308">
        <f t="shared" si="23"/>
        <v>0</v>
      </c>
      <c r="AG24" s="308">
        <f t="shared" si="26"/>
        <v>0</v>
      </c>
      <c r="AH24" s="308">
        <f t="shared" si="24"/>
        <v>0</v>
      </c>
    </row>
    <row r="25" spans="1:34">
      <c r="A25" s="279">
        <v>19</v>
      </c>
      <c r="B25" s="455" t="s">
        <v>556</v>
      </c>
      <c r="C25" s="457" t="s">
        <v>557</v>
      </c>
      <c r="D25" s="392">
        <v>42370</v>
      </c>
      <c r="E25" s="392">
        <v>42370</v>
      </c>
      <c r="F25" s="393">
        <v>1</v>
      </c>
      <c r="G25" s="393">
        <f t="shared" si="16"/>
        <v>2</v>
      </c>
      <c r="H25" s="393">
        <f t="shared" si="17"/>
        <v>2016</v>
      </c>
      <c r="I25" s="392">
        <v>42370</v>
      </c>
      <c r="J25" s="394">
        <v>0</v>
      </c>
      <c r="K25" s="394">
        <v>0</v>
      </c>
      <c r="L25" s="395">
        <v>691800</v>
      </c>
      <c r="M25" s="395"/>
      <c r="N25" s="396"/>
      <c r="O25" s="396"/>
      <c r="P25" s="397" t="s">
        <v>521</v>
      </c>
      <c r="Q25" s="398">
        <v>0</v>
      </c>
      <c r="R25" s="393">
        <f>3+12</f>
        <v>15</v>
      </c>
      <c r="S25" s="393">
        <f t="shared" si="18"/>
        <v>0</v>
      </c>
      <c r="T25" s="398">
        <v>12</v>
      </c>
      <c r="U25" s="398">
        <f t="shared" si="19"/>
        <v>0</v>
      </c>
      <c r="V25" s="399">
        <f t="shared" si="0"/>
        <v>0</v>
      </c>
      <c r="W25" s="306">
        <f t="shared" si="20"/>
        <v>1.0606108134012984</v>
      </c>
      <c r="X25" s="306">
        <f t="shared" si="2"/>
        <v>121.721</v>
      </c>
      <c r="Y25" s="306">
        <v>114.765</v>
      </c>
      <c r="Z25" s="305">
        <f t="shared" si="3"/>
        <v>0</v>
      </c>
      <c r="AA25" s="307">
        <f t="shared" si="21"/>
        <v>0</v>
      </c>
      <c r="AB25" s="308">
        <f t="shared" si="22"/>
        <v>0</v>
      </c>
      <c r="AC25" s="309">
        <f t="shared" si="4"/>
        <v>1.0606108134012984</v>
      </c>
      <c r="AD25" s="309">
        <f t="shared" si="25"/>
        <v>114.765</v>
      </c>
      <c r="AE25" s="309">
        <f t="shared" si="6"/>
        <v>121.721</v>
      </c>
      <c r="AF25" s="308">
        <f t="shared" si="23"/>
        <v>0</v>
      </c>
      <c r="AG25" s="308">
        <f t="shared" si="26"/>
        <v>0</v>
      </c>
      <c r="AH25" s="308">
        <f t="shared" si="24"/>
        <v>0</v>
      </c>
    </row>
    <row r="26" spans="1:34">
      <c r="A26" s="279">
        <v>20</v>
      </c>
      <c r="B26" s="455" t="s">
        <v>558</v>
      </c>
      <c r="C26" s="457" t="s">
        <v>559</v>
      </c>
      <c r="D26" s="392">
        <v>42370</v>
      </c>
      <c r="E26" s="392">
        <v>42370</v>
      </c>
      <c r="F26" s="393">
        <v>1</v>
      </c>
      <c r="G26" s="393">
        <f t="shared" si="16"/>
        <v>2</v>
      </c>
      <c r="H26" s="393">
        <f t="shared" si="17"/>
        <v>2016</v>
      </c>
      <c r="I26" s="392">
        <v>42370</v>
      </c>
      <c r="J26" s="400">
        <v>3.3000000000000002E-2</v>
      </c>
      <c r="K26" s="394">
        <v>1</v>
      </c>
      <c r="L26" s="395">
        <v>997020</v>
      </c>
      <c r="M26" s="395"/>
      <c r="N26" s="396"/>
      <c r="O26" s="396"/>
      <c r="P26" s="397" t="s">
        <v>521</v>
      </c>
      <c r="Q26" s="398">
        <f>30*12</f>
        <v>360</v>
      </c>
      <c r="R26" s="393">
        <f>3+12</f>
        <v>15</v>
      </c>
      <c r="S26" s="393">
        <f t="shared" si="18"/>
        <v>345</v>
      </c>
      <c r="T26" s="398">
        <v>12</v>
      </c>
      <c r="U26" s="398">
        <f t="shared" si="19"/>
        <v>12</v>
      </c>
      <c r="V26" s="399">
        <f t="shared" si="0"/>
        <v>32901.660000000003</v>
      </c>
      <c r="W26" s="306">
        <f t="shared" si="20"/>
        <v>1.0606108134012984</v>
      </c>
      <c r="X26" s="306">
        <f t="shared" si="2"/>
        <v>121.721</v>
      </c>
      <c r="Y26" s="306">
        <v>114.765</v>
      </c>
      <c r="Z26" s="305">
        <f t="shared" si="3"/>
        <v>34895.856374852963</v>
      </c>
      <c r="AA26" s="307">
        <f t="shared" si="21"/>
        <v>345</v>
      </c>
      <c r="AB26" s="308">
        <f t="shared" si="22"/>
        <v>945922.72500000009</v>
      </c>
      <c r="AC26" s="309">
        <f t="shared" si="4"/>
        <v>1.0606108134012984</v>
      </c>
      <c r="AD26" s="309">
        <f t="shared" si="25"/>
        <v>114.765</v>
      </c>
      <c r="AE26" s="309">
        <f t="shared" si="6"/>
        <v>121.721</v>
      </c>
      <c r="AF26" s="308">
        <f t="shared" si="23"/>
        <v>1003255.8707770228</v>
      </c>
      <c r="AG26" s="308">
        <f t="shared" si="26"/>
        <v>17447.928187426482</v>
      </c>
      <c r="AH26" s="308">
        <f t="shared" si="24"/>
        <v>985807.94258959626</v>
      </c>
    </row>
    <row r="27" spans="1:34">
      <c r="A27" s="279">
        <v>21</v>
      </c>
      <c r="B27" s="455" t="s">
        <v>560</v>
      </c>
      <c r="C27" s="457" t="s">
        <v>561</v>
      </c>
      <c r="D27" s="392">
        <v>42370</v>
      </c>
      <c r="E27" s="392">
        <v>42370</v>
      </c>
      <c r="F27" s="393">
        <v>1</v>
      </c>
      <c r="G27" s="393">
        <f t="shared" si="16"/>
        <v>2</v>
      </c>
      <c r="H27" s="393">
        <f t="shared" si="17"/>
        <v>2016</v>
      </c>
      <c r="I27" s="392">
        <v>42370</v>
      </c>
      <c r="J27" s="394">
        <v>0.02</v>
      </c>
      <c r="K27" s="394">
        <v>1</v>
      </c>
      <c r="L27" s="395">
        <v>169542</v>
      </c>
      <c r="M27" s="395"/>
      <c r="N27" s="396"/>
      <c r="O27" s="396"/>
      <c r="P27" s="397" t="s">
        <v>521</v>
      </c>
      <c r="Q27" s="398">
        <f>50*12</f>
        <v>600</v>
      </c>
      <c r="R27" s="393">
        <f>3+12</f>
        <v>15</v>
      </c>
      <c r="S27" s="393">
        <f t="shared" si="18"/>
        <v>585</v>
      </c>
      <c r="T27" s="398">
        <v>12</v>
      </c>
      <c r="U27" s="398">
        <f t="shared" si="19"/>
        <v>12</v>
      </c>
      <c r="V27" s="399">
        <f t="shared" si="0"/>
        <v>3390.84</v>
      </c>
      <c r="W27" s="306">
        <f t="shared" si="20"/>
        <v>1.0606108134012984</v>
      </c>
      <c r="X27" s="306">
        <f t="shared" si="2"/>
        <v>121.721</v>
      </c>
      <c r="Y27" s="306">
        <v>114.765</v>
      </c>
      <c r="Z27" s="305">
        <f t="shared" si="3"/>
        <v>3596.3615705136585</v>
      </c>
      <c r="AA27" s="307">
        <f t="shared" si="21"/>
        <v>585</v>
      </c>
      <c r="AB27" s="308">
        <f t="shared" si="22"/>
        <v>165303.44999999998</v>
      </c>
      <c r="AC27" s="309">
        <f t="shared" si="4"/>
        <v>1.0606108134012984</v>
      </c>
      <c r="AD27" s="309">
        <f t="shared" si="25"/>
        <v>114.765</v>
      </c>
      <c r="AE27" s="309">
        <f t="shared" si="6"/>
        <v>121.721</v>
      </c>
      <c r="AF27" s="308">
        <f t="shared" si="23"/>
        <v>175322.62656254083</v>
      </c>
      <c r="AG27" s="308">
        <f t="shared" si="26"/>
        <v>1798.1807852568293</v>
      </c>
      <c r="AH27" s="308">
        <f t="shared" si="24"/>
        <v>173524.44577728401</v>
      </c>
    </row>
    <row r="28" spans="1:34">
      <c r="A28" s="279">
        <v>22</v>
      </c>
      <c r="B28" s="455" t="s">
        <v>562</v>
      </c>
      <c r="C28" s="457" t="s">
        <v>563</v>
      </c>
      <c r="D28" s="392">
        <v>42370</v>
      </c>
      <c r="E28" s="392">
        <v>42370</v>
      </c>
      <c r="F28" s="393">
        <v>1</v>
      </c>
      <c r="G28" s="393">
        <f t="shared" si="16"/>
        <v>2</v>
      </c>
      <c r="H28" s="393">
        <f t="shared" si="17"/>
        <v>2016</v>
      </c>
      <c r="I28" s="392">
        <v>42370</v>
      </c>
      <c r="J28" s="400">
        <v>3.3000000000000002E-2</v>
      </c>
      <c r="K28" s="394">
        <v>1</v>
      </c>
      <c r="L28" s="395">
        <v>500000</v>
      </c>
      <c r="M28" s="395"/>
      <c r="N28" s="396"/>
      <c r="O28" s="396"/>
      <c r="P28" s="397" t="s">
        <v>521</v>
      </c>
      <c r="Q28" s="398">
        <f>30*12</f>
        <v>360</v>
      </c>
      <c r="R28" s="393">
        <f>3+12</f>
        <v>15</v>
      </c>
      <c r="S28" s="393">
        <f t="shared" si="18"/>
        <v>345</v>
      </c>
      <c r="T28" s="398">
        <v>12</v>
      </c>
      <c r="U28" s="398">
        <f t="shared" si="19"/>
        <v>12</v>
      </c>
      <c r="V28" s="399">
        <f t="shared" si="0"/>
        <v>16500</v>
      </c>
      <c r="W28" s="306">
        <f t="shared" si="20"/>
        <v>1.0606108134012984</v>
      </c>
      <c r="X28" s="306">
        <f t="shared" si="2"/>
        <v>121.721</v>
      </c>
      <c r="Y28" s="306">
        <v>114.765</v>
      </c>
      <c r="Z28" s="305">
        <f t="shared" si="3"/>
        <v>17500.078421121423</v>
      </c>
      <c r="AA28" s="307">
        <f t="shared" si="21"/>
        <v>345</v>
      </c>
      <c r="AB28" s="308">
        <f t="shared" si="22"/>
        <v>474375</v>
      </c>
      <c r="AC28" s="309">
        <f t="shared" si="4"/>
        <v>1.0606108134012984</v>
      </c>
      <c r="AD28" s="309">
        <f t="shared" si="25"/>
        <v>114.765</v>
      </c>
      <c r="AE28" s="309">
        <f t="shared" si="6"/>
        <v>121.721</v>
      </c>
      <c r="AF28" s="308">
        <f t="shared" si="23"/>
        <v>503127.2546072409</v>
      </c>
      <c r="AG28" s="308">
        <f t="shared" si="26"/>
        <v>8750.0392105607116</v>
      </c>
      <c r="AH28" s="308">
        <f t="shared" si="24"/>
        <v>494377.21539668017</v>
      </c>
    </row>
    <row r="29" spans="1:34">
      <c r="A29" s="279">
        <v>23</v>
      </c>
      <c r="B29" s="455" t="s">
        <v>564</v>
      </c>
      <c r="C29" s="457" t="s">
        <v>565</v>
      </c>
      <c r="D29" s="392">
        <v>42370</v>
      </c>
      <c r="E29" s="392">
        <v>42370</v>
      </c>
      <c r="F29" s="393">
        <v>1</v>
      </c>
      <c r="G29" s="393">
        <f t="shared" si="16"/>
        <v>2</v>
      </c>
      <c r="H29" s="393">
        <f t="shared" si="17"/>
        <v>2016</v>
      </c>
      <c r="I29" s="392">
        <v>42370</v>
      </c>
      <c r="J29" s="394">
        <v>0.04</v>
      </c>
      <c r="K29" s="394">
        <v>1</v>
      </c>
      <c r="L29" s="395">
        <v>500000</v>
      </c>
      <c r="M29" s="395"/>
      <c r="N29" s="396"/>
      <c r="O29" s="396"/>
      <c r="P29" s="397" t="s">
        <v>521</v>
      </c>
      <c r="Q29" s="398">
        <f>25*12</f>
        <v>300</v>
      </c>
      <c r="R29" s="393">
        <v>4</v>
      </c>
      <c r="S29" s="393">
        <f t="shared" si="18"/>
        <v>296</v>
      </c>
      <c r="T29" s="398">
        <v>12</v>
      </c>
      <c r="U29" s="398">
        <f t="shared" si="19"/>
        <v>12</v>
      </c>
      <c r="V29" s="399">
        <f t="shared" si="0"/>
        <v>20000</v>
      </c>
      <c r="W29" s="306">
        <f t="shared" si="20"/>
        <v>1.0317175090482205</v>
      </c>
      <c r="X29" s="306">
        <f t="shared" si="2"/>
        <v>121.721</v>
      </c>
      <c r="Y29" s="306">
        <v>117.979</v>
      </c>
      <c r="Z29" s="305">
        <f t="shared" si="3"/>
        <v>20634.350180964408</v>
      </c>
      <c r="AA29" s="307">
        <f t="shared" si="21"/>
        <v>296</v>
      </c>
      <c r="AB29" s="308">
        <f t="shared" si="22"/>
        <v>493333.33333333337</v>
      </c>
      <c r="AC29" s="309">
        <v>1</v>
      </c>
      <c r="AD29" s="309">
        <f t="shared" si="25"/>
        <v>117.979</v>
      </c>
      <c r="AE29" s="309">
        <f t="shared" si="6"/>
        <v>121.721</v>
      </c>
      <c r="AF29" s="308">
        <f t="shared" si="23"/>
        <v>493333.33333333337</v>
      </c>
      <c r="AG29" s="308">
        <f t="shared" si="26"/>
        <v>10317.175090482204</v>
      </c>
      <c r="AH29" s="308">
        <f t="shared" si="24"/>
        <v>483016.15824285115</v>
      </c>
    </row>
    <row r="30" spans="1:34">
      <c r="A30" s="279">
        <v>24</v>
      </c>
      <c r="B30" s="455" t="s">
        <v>566</v>
      </c>
      <c r="C30" s="457" t="s">
        <v>567</v>
      </c>
      <c r="D30" s="392">
        <v>42370</v>
      </c>
      <c r="E30" s="392">
        <v>42370</v>
      </c>
      <c r="F30" s="393">
        <v>1</v>
      </c>
      <c r="G30" s="393">
        <f t="shared" si="16"/>
        <v>2</v>
      </c>
      <c r="H30" s="393">
        <f t="shared" si="17"/>
        <v>2016</v>
      </c>
      <c r="I30" s="392">
        <v>42370</v>
      </c>
      <c r="J30" s="394">
        <v>0</v>
      </c>
      <c r="K30" s="394">
        <v>0</v>
      </c>
      <c r="L30" s="395">
        <v>270300</v>
      </c>
      <c r="M30" s="395"/>
      <c r="N30" s="396"/>
      <c r="O30" s="396"/>
      <c r="P30" s="397" t="s">
        <v>521</v>
      </c>
      <c r="Q30" s="398">
        <v>0</v>
      </c>
      <c r="R30" s="393">
        <v>4</v>
      </c>
      <c r="S30" s="393">
        <f t="shared" si="18"/>
        <v>0</v>
      </c>
      <c r="T30" s="398">
        <v>12</v>
      </c>
      <c r="U30" s="398">
        <f t="shared" si="19"/>
        <v>0</v>
      </c>
      <c r="V30" s="399">
        <f t="shared" si="0"/>
        <v>0</v>
      </c>
      <c r="W30" s="306">
        <f t="shared" si="20"/>
        <v>1.0317175090482205</v>
      </c>
      <c r="X30" s="306">
        <f t="shared" si="2"/>
        <v>121.721</v>
      </c>
      <c r="Y30" s="306">
        <v>117.979</v>
      </c>
      <c r="Z30" s="305">
        <f t="shared" si="3"/>
        <v>0</v>
      </c>
      <c r="AA30" s="307">
        <f t="shared" si="21"/>
        <v>0</v>
      </c>
      <c r="AB30" s="308">
        <f t="shared" si="22"/>
        <v>0</v>
      </c>
      <c r="AC30" s="309">
        <v>1</v>
      </c>
      <c r="AD30" s="309">
        <f t="shared" si="25"/>
        <v>117.979</v>
      </c>
      <c r="AE30" s="309">
        <f t="shared" si="6"/>
        <v>121.721</v>
      </c>
      <c r="AF30" s="308">
        <f t="shared" si="23"/>
        <v>0</v>
      </c>
      <c r="AG30" s="308">
        <f>+Z30*0.5</f>
        <v>0</v>
      </c>
      <c r="AH30" s="308">
        <f t="shared" si="24"/>
        <v>0</v>
      </c>
    </row>
    <row r="31" spans="1:34">
      <c r="A31" s="279">
        <v>25</v>
      </c>
      <c r="B31" s="455" t="s">
        <v>568</v>
      </c>
      <c r="C31" s="457" t="s">
        <v>569</v>
      </c>
      <c r="D31" s="392">
        <v>42370</v>
      </c>
      <c r="E31" s="392">
        <v>42370</v>
      </c>
      <c r="F31" s="393">
        <v>1</v>
      </c>
      <c r="G31" s="393">
        <f t="shared" si="16"/>
        <v>2</v>
      </c>
      <c r="H31" s="393">
        <f t="shared" si="17"/>
        <v>2016</v>
      </c>
      <c r="I31" s="392">
        <v>42370</v>
      </c>
      <c r="J31" s="394">
        <v>0</v>
      </c>
      <c r="K31" s="394">
        <v>0</v>
      </c>
      <c r="L31" s="395">
        <v>500000</v>
      </c>
      <c r="M31" s="395"/>
      <c r="N31" s="396"/>
      <c r="O31" s="396"/>
      <c r="P31" s="397" t="s">
        <v>521</v>
      </c>
      <c r="Q31" s="398">
        <v>0</v>
      </c>
      <c r="R31" s="393">
        <v>4</v>
      </c>
      <c r="S31" s="393">
        <f t="shared" si="18"/>
        <v>0</v>
      </c>
      <c r="T31" s="398">
        <v>12</v>
      </c>
      <c r="U31" s="398">
        <f t="shared" si="19"/>
        <v>0</v>
      </c>
      <c r="V31" s="399">
        <f t="shared" si="0"/>
        <v>0</v>
      </c>
      <c r="W31" s="306">
        <f t="shared" si="20"/>
        <v>1.0317175090482205</v>
      </c>
      <c r="X31" s="306">
        <f t="shared" si="2"/>
        <v>121.721</v>
      </c>
      <c r="Y31" s="306">
        <v>117.979</v>
      </c>
      <c r="Z31" s="305">
        <f t="shared" si="3"/>
        <v>0</v>
      </c>
      <c r="AA31" s="307">
        <f t="shared" si="21"/>
        <v>0</v>
      </c>
      <c r="AB31" s="308">
        <f t="shared" si="22"/>
        <v>0</v>
      </c>
      <c r="AC31" s="309">
        <v>1</v>
      </c>
      <c r="AD31" s="309">
        <f t="shared" si="25"/>
        <v>117.979</v>
      </c>
      <c r="AE31" s="309">
        <f t="shared" si="6"/>
        <v>121.721</v>
      </c>
      <c r="AF31" s="308">
        <f t="shared" si="23"/>
        <v>0</v>
      </c>
      <c r="AG31" s="308">
        <f>+Z31*0.5</f>
        <v>0</v>
      </c>
      <c r="AH31" s="308">
        <f t="shared" si="24"/>
        <v>0</v>
      </c>
    </row>
    <row r="32" spans="1:34">
      <c r="A32" s="279">
        <v>26</v>
      </c>
      <c r="B32" s="455" t="s">
        <v>570</v>
      </c>
      <c r="C32" s="457" t="s">
        <v>571</v>
      </c>
      <c r="D32" s="392">
        <v>42370</v>
      </c>
      <c r="E32" s="392">
        <v>42370</v>
      </c>
      <c r="F32" s="393">
        <v>1</v>
      </c>
      <c r="G32" s="393">
        <f>IF(MONTH(D32)+1=13,1,MONTH(D32)+1)</f>
        <v>2</v>
      </c>
      <c r="H32" s="393">
        <f>IF(MONTH(D32)+1=13,YEAR(D32)+1,YEAR(D32))</f>
        <v>2016</v>
      </c>
      <c r="I32" s="392">
        <v>42370</v>
      </c>
      <c r="J32" s="400">
        <v>3.3000000000000002E-2</v>
      </c>
      <c r="K32" s="394">
        <v>1</v>
      </c>
      <c r="L32" s="395">
        <v>1000000</v>
      </c>
      <c r="M32" s="395"/>
      <c r="N32" s="396"/>
      <c r="O32" s="396"/>
      <c r="P32" s="397" t="s">
        <v>521</v>
      </c>
      <c r="Q32" s="398">
        <f>30*12</f>
        <v>360</v>
      </c>
      <c r="R32" s="393">
        <f>1+12</f>
        <v>13</v>
      </c>
      <c r="S32" s="393">
        <f t="shared" si="15"/>
        <v>347</v>
      </c>
      <c r="T32" s="398">
        <v>12</v>
      </c>
      <c r="U32" s="398">
        <f t="shared" si="9"/>
        <v>12</v>
      </c>
      <c r="V32" s="399">
        <f t="shared" si="0"/>
        <v>33000</v>
      </c>
      <c r="W32" s="306">
        <f t="shared" si="1"/>
        <v>1.0466032106344743</v>
      </c>
      <c r="X32" s="306">
        <f t="shared" si="2"/>
        <v>121.721</v>
      </c>
      <c r="Y32" s="306">
        <v>116.301</v>
      </c>
      <c r="Z32" s="305">
        <f t="shared" si="3"/>
        <v>34537.905950937653</v>
      </c>
      <c r="AA32" s="307">
        <f t="shared" si="10"/>
        <v>347</v>
      </c>
      <c r="AB32" s="308">
        <f t="shared" si="11"/>
        <v>954250</v>
      </c>
      <c r="AC32" s="309">
        <f>+AE32/AD32</f>
        <v>1.0466032106344743</v>
      </c>
      <c r="AD32" s="309">
        <f t="shared" si="5"/>
        <v>116.301</v>
      </c>
      <c r="AE32" s="309">
        <f t="shared" si="6"/>
        <v>121.721</v>
      </c>
      <c r="AF32" s="308">
        <f t="shared" si="12"/>
        <v>998721.11374794703</v>
      </c>
      <c r="AG32" s="308">
        <f t="shared" si="13"/>
        <v>17268.952975468826</v>
      </c>
      <c r="AH32" s="308">
        <f t="shared" si="14"/>
        <v>981452.16077247821</v>
      </c>
    </row>
    <row r="33" spans="1:34">
      <c r="A33" s="279">
        <v>27</v>
      </c>
      <c r="B33" s="455" t="s">
        <v>572</v>
      </c>
      <c r="C33" s="457" t="s">
        <v>573</v>
      </c>
      <c r="D33" s="392">
        <v>42370</v>
      </c>
      <c r="E33" s="392">
        <v>42370</v>
      </c>
      <c r="F33" s="393">
        <v>1</v>
      </c>
      <c r="G33" s="393">
        <f>IF(MONTH(D33)+1=13,1,MONTH(D33)+1)</f>
        <v>2</v>
      </c>
      <c r="H33" s="393">
        <f>IF(MONTH(D33)+1=13,YEAR(D33)+1,YEAR(D33))</f>
        <v>2016</v>
      </c>
      <c r="I33" s="392">
        <v>42370</v>
      </c>
      <c r="J33" s="394">
        <v>0</v>
      </c>
      <c r="K33" s="394">
        <v>0</v>
      </c>
      <c r="L33" s="395">
        <v>100000</v>
      </c>
      <c r="M33" s="395"/>
      <c r="N33" s="396"/>
      <c r="O33" s="396"/>
      <c r="P33" s="397" t="s">
        <v>521</v>
      </c>
      <c r="Q33" s="398">
        <v>0</v>
      </c>
      <c r="R33" s="393">
        <f>INT((($R$6-I33)/365)*12)</f>
        <v>12</v>
      </c>
      <c r="S33" s="393">
        <f t="shared" si="15"/>
        <v>0</v>
      </c>
      <c r="T33" s="398">
        <v>12</v>
      </c>
      <c r="U33" s="398">
        <f t="shared" si="9"/>
        <v>0</v>
      </c>
      <c r="V33" s="399">
        <f t="shared" si="0"/>
        <v>0</v>
      </c>
      <c r="W33" s="306">
        <f t="shared" si="1"/>
        <v>1.0407240205885875</v>
      </c>
      <c r="X33" s="306">
        <f t="shared" si="2"/>
        <v>121.721</v>
      </c>
      <c r="Y33" s="306">
        <v>116.958</v>
      </c>
      <c r="Z33" s="305">
        <f t="shared" si="3"/>
        <v>0</v>
      </c>
      <c r="AA33" s="307">
        <f t="shared" si="10"/>
        <v>0</v>
      </c>
      <c r="AB33" s="308">
        <f t="shared" si="11"/>
        <v>0</v>
      </c>
      <c r="AC33" s="309">
        <f>+AE33/AD33</f>
        <v>1.0407240205885875</v>
      </c>
      <c r="AD33" s="309">
        <v>116.958</v>
      </c>
      <c r="AE33" s="309">
        <f t="shared" si="6"/>
        <v>121.721</v>
      </c>
      <c r="AF33" s="308">
        <f t="shared" si="12"/>
        <v>0</v>
      </c>
      <c r="AG33" s="308">
        <f>+Z33*0.5</f>
        <v>0</v>
      </c>
      <c r="AH33" s="308">
        <f t="shared" si="14"/>
        <v>0</v>
      </c>
    </row>
    <row r="34" spans="1:34">
      <c r="A34" s="279">
        <v>28</v>
      </c>
      <c r="B34" s="455" t="s">
        <v>574</v>
      </c>
      <c r="C34" s="457" t="s">
        <v>575</v>
      </c>
      <c r="D34" s="392">
        <v>42370</v>
      </c>
      <c r="E34" s="392">
        <v>42370</v>
      </c>
      <c r="F34" s="393">
        <v>1</v>
      </c>
      <c r="G34" s="393">
        <f>IF(MONTH(D34)+1=13,1,MONTH(D34)+1)</f>
        <v>2</v>
      </c>
      <c r="H34" s="393">
        <f>IF(MONTH(D34)+1=13,YEAR(D34)+1,YEAR(D34))</f>
        <v>2016</v>
      </c>
      <c r="I34" s="392">
        <v>42370</v>
      </c>
      <c r="J34" s="394">
        <v>0</v>
      </c>
      <c r="K34" s="394">
        <v>0</v>
      </c>
      <c r="L34" s="395">
        <v>161000</v>
      </c>
      <c r="M34" s="395"/>
      <c r="N34" s="396"/>
      <c r="O34" s="396"/>
      <c r="P34" s="397" t="s">
        <v>521</v>
      </c>
      <c r="Q34" s="398">
        <v>0</v>
      </c>
      <c r="R34" s="393">
        <f>4+12</f>
        <v>16</v>
      </c>
      <c r="S34" s="393">
        <f>IF(R34&lt;0,Q34,IF(R34&gt;Q34,0,Q34-R34))</f>
        <v>0</v>
      </c>
      <c r="T34" s="398">
        <v>12</v>
      </c>
      <c r="U34" s="398">
        <f>IF(S34=0,0,IF(T34&lt;S34,T34,S34))</f>
        <v>0</v>
      </c>
      <c r="V34" s="399">
        <f t="shared" si="0"/>
        <v>0</v>
      </c>
      <c r="W34" s="306">
        <f>+X34/Y34</f>
        <v>1.0632140735823348</v>
      </c>
      <c r="X34" s="306">
        <f t="shared" si="2"/>
        <v>121.721</v>
      </c>
      <c r="Y34" s="306">
        <v>114.48399999999999</v>
      </c>
      <c r="Z34" s="305">
        <f t="shared" si="3"/>
        <v>0</v>
      </c>
      <c r="AA34" s="307">
        <f>+S34</f>
        <v>0</v>
      </c>
      <c r="AB34" s="308">
        <f>+AA34*((L34*J34)/12)</f>
        <v>0</v>
      </c>
      <c r="AC34" s="309">
        <f>+AE34/AD34</f>
        <v>1.0632140735823348</v>
      </c>
      <c r="AD34" s="309">
        <f>+Y34</f>
        <v>114.48399999999999</v>
      </c>
      <c r="AE34" s="309">
        <f t="shared" si="6"/>
        <v>121.721</v>
      </c>
      <c r="AF34" s="308">
        <f>+AB34*AC34</f>
        <v>0</v>
      </c>
      <c r="AG34" s="308">
        <f>+Z34*0.5</f>
        <v>0</v>
      </c>
      <c r="AH34" s="308">
        <f>IF(+AF34-AG34&lt;0,0,+AF34-AG34)</f>
        <v>0</v>
      </c>
    </row>
    <row r="35" spans="1:34">
      <c r="A35" s="279">
        <v>29</v>
      </c>
      <c r="B35" s="455" t="s">
        <v>576</v>
      </c>
      <c r="C35" s="458" t="s">
        <v>577</v>
      </c>
      <c r="D35" s="392">
        <v>42370</v>
      </c>
      <c r="E35" s="392">
        <v>42370</v>
      </c>
      <c r="F35" s="393">
        <v>1</v>
      </c>
      <c r="G35" s="393">
        <f>IF(MONTH(D35)+1=13,1,MONTH(D35)+1)</f>
        <v>2</v>
      </c>
      <c r="H35" s="393">
        <f>IF(MONTH(D35)+1=13,YEAR(D35)+1,YEAR(D35))</f>
        <v>2016</v>
      </c>
      <c r="I35" s="392">
        <v>42370</v>
      </c>
      <c r="J35" s="400">
        <v>3.3000000000000002E-2</v>
      </c>
      <c r="K35" s="394">
        <v>1</v>
      </c>
      <c r="L35" s="395">
        <v>43200</v>
      </c>
      <c r="M35" s="395"/>
      <c r="N35" s="396"/>
      <c r="O35" s="396"/>
      <c r="P35" s="401" t="s">
        <v>521</v>
      </c>
      <c r="Q35" s="402">
        <f>30*12</f>
        <v>360</v>
      </c>
      <c r="R35" s="403">
        <f>1+12</f>
        <v>13</v>
      </c>
      <c r="S35" s="403">
        <f>IF(R35&lt;0,Q35,IF(R35&gt;Q35,0,Q35-R35))</f>
        <v>347</v>
      </c>
      <c r="T35" s="402">
        <v>12</v>
      </c>
      <c r="U35" s="402">
        <f>IF(S35=0,0,IF(T35&lt;S35,T35,S35))</f>
        <v>12</v>
      </c>
      <c r="V35" s="404">
        <f t="shared" si="0"/>
        <v>1425.6000000000001</v>
      </c>
      <c r="W35" s="314">
        <f>+X35/Y35</f>
        <v>1.0466032106344743</v>
      </c>
      <c r="X35" s="314">
        <f t="shared" si="2"/>
        <v>121.721</v>
      </c>
      <c r="Y35" s="314">
        <v>116.301</v>
      </c>
      <c r="Z35" s="313">
        <f t="shared" si="3"/>
        <v>1492.0375370805066</v>
      </c>
      <c r="AA35" s="315">
        <f>+S35</f>
        <v>347</v>
      </c>
      <c r="AB35" s="316">
        <f>+AA35*((L35*J35)/12)</f>
        <v>41223.600000000006</v>
      </c>
      <c r="AC35" s="317">
        <f>+AE35/AD35</f>
        <v>1.0466032106344743</v>
      </c>
      <c r="AD35" s="317">
        <f>+Y35</f>
        <v>116.301</v>
      </c>
      <c r="AE35" s="317">
        <f t="shared" si="6"/>
        <v>121.721</v>
      </c>
      <c r="AF35" s="316">
        <f>+AB35*AC35</f>
        <v>43144.752113911316</v>
      </c>
      <c r="AG35" s="316">
        <f>+Z35*0.5</f>
        <v>746.01876854025329</v>
      </c>
      <c r="AH35" s="316">
        <f>IF(+AF35-AG35&lt;0,0,+AF35-AG35)</f>
        <v>42398.73334537106</v>
      </c>
    </row>
    <row r="36" spans="1:34">
      <c r="B36" s="406"/>
      <c r="C36" s="407"/>
      <c r="D36" s="392"/>
      <c r="E36" s="392"/>
      <c r="F36" s="393"/>
      <c r="G36" s="393"/>
      <c r="H36" s="393"/>
      <c r="I36" s="392"/>
      <c r="J36" s="394"/>
      <c r="K36" s="394"/>
      <c r="L36" s="405">
        <f>SUM(L7:L35)</f>
        <v>13592977.42</v>
      </c>
      <c r="M36" s="395"/>
      <c r="N36" s="396"/>
      <c r="O36" s="396"/>
      <c r="P36" s="406"/>
      <c r="Q36" s="407"/>
      <c r="R36" s="408"/>
      <c r="S36" s="408"/>
      <c r="T36" s="407"/>
      <c r="U36" s="407"/>
      <c r="V36" s="409"/>
      <c r="W36" s="319"/>
      <c r="X36" s="319"/>
      <c r="Y36" s="319"/>
      <c r="Z36" s="318"/>
      <c r="AA36" s="320"/>
      <c r="AB36" s="321"/>
      <c r="AC36" s="322"/>
      <c r="AD36" s="322"/>
      <c r="AE36" s="322"/>
      <c r="AF36" s="321"/>
      <c r="AG36" s="321"/>
      <c r="AH36" s="321"/>
    </row>
    <row r="37" spans="1:34">
      <c r="B37" s="406"/>
      <c r="C37" s="407"/>
      <c r="D37" s="392"/>
      <c r="E37" s="392"/>
      <c r="F37" s="393"/>
      <c r="G37" s="393"/>
      <c r="H37" s="393"/>
      <c r="I37" s="392"/>
      <c r="J37" s="394"/>
      <c r="K37" s="394"/>
      <c r="L37" s="410"/>
      <c r="M37" s="395"/>
      <c r="N37" s="396"/>
      <c r="O37" s="396"/>
      <c r="P37" s="406"/>
      <c r="Q37" s="407"/>
      <c r="R37" s="408"/>
      <c r="S37" s="408"/>
      <c r="T37" s="407"/>
      <c r="U37" s="407"/>
      <c r="V37" s="409"/>
      <c r="W37" s="319"/>
      <c r="X37" s="319"/>
      <c r="Y37" s="319"/>
      <c r="Z37" s="318"/>
      <c r="AA37" s="320"/>
      <c r="AB37" s="321"/>
      <c r="AC37" s="322"/>
      <c r="AD37" s="322"/>
      <c r="AE37" s="322"/>
      <c r="AF37" s="321"/>
      <c r="AG37" s="321"/>
      <c r="AH37" s="321"/>
    </row>
    <row r="38" spans="1:34">
      <c r="B38" s="411"/>
      <c r="C38" s="412"/>
      <c r="D38" s="392"/>
      <c r="E38" s="392"/>
      <c r="F38" s="393"/>
      <c r="G38" s="393"/>
      <c r="H38" s="393"/>
      <c r="I38" s="392"/>
      <c r="J38" s="394"/>
      <c r="K38" s="394"/>
      <c r="L38" s="410"/>
      <c r="M38" s="395"/>
      <c r="N38" s="396"/>
      <c r="O38" s="396"/>
      <c r="P38" s="411"/>
      <c r="Q38" s="412"/>
      <c r="R38" s="413"/>
      <c r="S38" s="413"/>
      <c r="T38" s="412"/>
      <c r="U38" s="412"/>
      <c r="V38" s="414"/>
      <c r="W38" s="324"/>
      <c r="X38" s="324"/>
      <c r="Y38" s="324"/>
      <c r="Z38" s="323"/>
      <c r="AA38" s="325"/>
      <c r="AB38" s="326"/>
      <c r="AC38" s="327"/>
      <c r="AD38" s="327"/>
      <c r="AE38" s="327"/>
      <c r="AF38" s="326"/>
      <c r="AG38" s="326"/>
      <c r="AH38" s="326"/>
    </row>
    <row r="39" spans="1:34">
      <c r="A39" s="279">
        <v>30</v>
      </c>
      <c r="B39" s="459" t="s">
        <v>578</v>
      </c>
      <c r="C39" s="460" t="s">
        <v>579</v>
      </c>
      <c r="D39" s="392">
        <v>42370</v>
      </c>
      <c r="E39" s="392">
        <v>42370</v>
      </c>
      <c r="F39" s="393">
        <v>1</v>
      </c>
      <c r="G39" s="393">
        <f t="shared" ref="G39:G63" si="27">IF(MONTH(D39)+1=13,1,MONTH(D39)+1)</f>
        <v>2</v>
      </c>
      <c r="H39" s="393">
        <f t="shared" ref="H39:H63" si="28">IF(MONTH(D39)+1=13,YEAR(D39)+1,YEAR(D39))</f>
        <v>2016</v>
      </c>
      <c r="I39" s="392">
        <v>42370</v>
      </c>
      <c r="J39" s="394">
        <v>0.1</v>
      </c>
      <c r="K39" s="394">
        <v>1</v>
      </c>
      <c r="L39" s="395">
        <v>5000</v>
      </c>
      <c r="M39" s="395"/>
      <c r="N39" s="396"/>
      <c r="O39" s="396"/>
      <c r="P39" s="415" t="s">
        <v>521</v>
      </c>
      <c r="Q39" s="416">
        <f>10*12</f>
        <v>120</v>
      </c>
      <c r="R39" s="417">
        <f>7+12</f>
        <v>19</v>
      </c>
      <c r="S39" s="417">
        <f t="shared" si="15"/>
        <v>101</v>
      </c>
      <c r="T39" s="416">
        <v>12</v>
      </c>
      <c r="U39" s="416">
        <f t="shared" si="9"/>
        <v>12</v>
      </c>
      <c r="V39" s="418">
        <f t="shared" ref="V39:V61" si="29">+((L39*J39)/12)*U39</f>
        <v>500</v>
      </c>
      <c r="W39" s="329">
        <f t="shared" si="1"/>
        <v>1.072932735109787</v>
      </c>
      <c r="X39" s="329">
        <f t="shared" si="2"/>
        <v>121.721</v>
      </c>
      <c r="Y39" s="329">
        <v>113.447</v>
      </c>
      <c r="Z39" s="328">
        <f t="shared" ref="Z39:Z61" si="30">+V39*W39</f>
        <v>536.46636755489351</v>
      </c>
      <c r="AA39" s="330">
        <f t="shared" si="10"/>
        <v>101</v>
      </c>
      <c r="AB39" s="331">
        <f t="shared" si="11"/>
        <v>4208.333333333333</v>
      </c>
      <c r="AC39" s="332">
        <f t="shared" ref="AC39:AC46" si="31">+AE39/AD39</f>
        <v>1.072932735109787</v>
      </c>
      <c r="AD39" s="332">
        <f t="shared" si="5"/>
        <v>113.447</v>
      </c>
      <c r="AE39" s="332">
        <f t="shared" si="6"/>
        <v>121.721</v>
      </c>
      <c r="AF39" s="331">
        <f t="shared" si="12"/>
        <v>4515.2585935870202</v>
      </c>
      <c r="AG39" s="331">
        <f t="shared" si="13"/>
        <v>268.23318377744675</v>
      </c>
      <c r="AH39" s="331">
        <f t="shared" si="14"/>
        <v>4247.0254098095738</v>
      </c>
    </row>
    <row r="40" spans="1:34">
      <c r="A40" s="279">
        <v>31</v>
      </c>
      <c r="B40" s="459" t="s">
        <v>580</v>
      </c>
      <c r="C40" s="457" t="s">
        <v>581</v>
      </c>
      <c r="D40" s="392">
        <v>42370</v>
      </c>
      <c r="E40" s="392">
        <v>42370</v>
      </c>
      <c r="F40" s="393">
        <v>1</v>
      </c>
      <c r="G40" s="393">
        <f t="shared" si="27"/>
        <v>2</v>
      </c>
      <c r="H40" s="393">
        <f t="shared" si="28"/>
        <v>2016</v>
      </c>
      <c r="I40" s="392">
        <v>42370</v>
      </c>
      <c r="J40" s="394">
        <v>0.1</v>
      </c>
      <c r="K40" s="394">
        <v>1</v>
      </c>
      <c r="L40" s="395">
        <v>4000</v>
      </c>
      <c r="M40" s="395"/>
      <c r="N40" s="396"/>
      <c r="O40" s="396"/>
      <c r="P40" s="397" t="s">
        <v>521</v>
      </c>
      <c r="Q40" s="398">
        <v>120</v>
      </c>
      <c r="R40" s="393">
        <f>7+12</f>
        <v>19</v>
      </c>
      <c r="S40" s="393">
        <f t="shared" si="15"/>
        <v>101</v>
      </c>
      <c r="T40" s="398">
        <v>12</v>
      </c>
      <c r="U40" s="398">
        <f t="shared" si="9"/>
        <v>12</v>
      </c>
      <c r="V40" s="399">
        <f t="shared" si="29"/>
        <v>400</v>
      </c>
      <c r="W40" s="306">
        <f t="shared" si="1"/>
        <v>1.072932735109787</v>
      </c>
      <c r="X40" s="306">
        <f t="shared" si="2"/>
        <v>121.721</v>
      </c>
      <c r="Y40" s="306">
        <v>113.447</v>
      </c>
      <c r="Z40" s="305">
        <f t="shared" si="30"/>
        <v>429.17309404391483</v>
      </c>
      <c r="AA40" s="307">
        <f t="shared" si="10"/>
        <v>101</v>
      </c>
      <c r="AB40" s="308">
        <f t="shared" si="11"/>
        <v>3366.666666666667</v>
      </c>
      <c r="AC40" s="309">
        <f t="shared" si="31"/>
        <v>1.072932735109787</v>
      </c>
      <c r="AD40" s="309">
        <f t="shared" si="5"/>
        <v>113.447</v>
      </c>
      <c r="AE40" s="309">
        <f t="shared" si="6"/>
        <v>121.721</v>
      </c>
      <c r="AF40" s="308">
        <f t="shared" si="12"/>
        <v>3612.2068748696165</v>
      </c>
      <c r="AG40" s="308">
        <f t="shared" si="13"/>
        <v>214.58654702195741</v>
      </c>
      <c r="AH40" s="308">
        <f t="shared" si="14"/>
        <v>3397.6203278476592</v>
      </c>
    </row>
    <row r="41" spans="1:34">
      <c r="A41" s="279">
        <v>32</v>
      </c>
      <c r="B41" s="459" t="s">
        <v>582</v>
      </c>
      <c r="C41" s="457" t="s">
        <v>583</v>
      </c>
      <c r="D41" s="392">
        <v>42370</v>
      </c>
      <c r="E41" s="392">
        <v>42370</v>
      </c>
      <c r="F41" s="393">
        <v>1</v>
      </c>
      <c r="G41" s="393">
        <f t="shared" si="27"/>
        <v>2</v>
      </c>
      <c r="H41" s="393">
        <f t="shared" si="28"/>
        <v>2016</v>
      </c>
      <c r="I41" s="392">
        <v>42370</v>
      </c>
      <c r="J41" s="394">
        <v>0.1</v>
      </c>
      <c r="K41" s="394">
        <v>1</v>
      </c>
      <c r="L41" s="395">
        <v>6000</v>
      </c>
      <c r="M41" s="395"/>
      <c r="N41" s="396"/>
      <c r="O41" s="396"/>
      <c r="P41" s="397" t="s">
        <v>521</v>
      </c>
      <c r="Q41" s="398">
        <v>120</v>
      </c>
      <c r="R41" s="393">
        <f>7+12</f>
        <v>19</v>
      </c>
      <c r="S41" s="393">
        <f t="shared" si="15"/>
        <v>101</v>
      </c>
      <c r="T41" s="398">
        <v>12</v>
      </c>
      <c r="U41" s="398">
        <f t="shared" si="9"/>
        <v>12</v>
      </c>
      <c r="V41" s="399">
        <f t="shared" si="29"/>
        <v>600</v>
      </c>
      <c r="W41" s="306">
        <f t="shared" si="1"/>
        <v>1.072932735109787</v>
      </c>
      <c r="X41" s="306">
        <f t="shared" si="2"/>
        <v>121.721</v>
      </c>
      <c r="Y41" s="306">
        <v>113.447</v>
      </c>
      <c r="Z41" s="305">
        <f t="shared" si="30"/>
        <v>643.75964106587219</v>
      </c>
      <c r="AA41" s="307">
        <f t="shared" si="10"/>
        <v>101</v>
      </c>
      <c r="AB41" s="308">
        <f t="shared" si="11"/>
        <v>5050</v>
      </c>
      <c r="AC41" s="309">
        <f t="shared" si="31"/>
        <v>1.072932735109787</v>
      </c>
      <c r="AD41" s="309">
        <f t="shared" si="5"/>
        <v>113.447</v>
      </c>
      <c r="AE41" s="309">
        <f t="shared" si="6"/>
        <v>121.721</v>
      </c>
      <c r="AF41" s="308">
        <f t="shared" si="12"/>
        <v>5418.3103123044248</v>
      </c>
      <c r="AG41" s="308">
        <f t="shared" si="13"/>
        <v>321.87982053293609</v>
      </c>
      <c r="AH41" s="308">
        <f t="shared" si="14"/>
        <v>5096.430491771489</v>
      </c>
    </row>
    <row r="42" spans="1:34">
      <c r="A42" s="279">
        <v>33</v>
      </c>
      <c r="B42" s="459" t="s">
        <v>584</v>
      </c>
      <c r="C42" s="457" t="s">
        <v>585</v>
      </c>
      <c r="D42" s="392">
        <v>42370</v>
      </c>
      <c r="E42" s="392">
        <v>42370</v>
      </c>
      <c r="F42" s="393">
        <v>1</v>
      </c>
      <c r="G42" s="393">
        <f t="shared" si="27"/>
        <v>2</v>
      </c>
      <c r="H42" s="393">
        <f t="shared" si="28"/>
        <v>2016</v>
      </c>
      <c r="I42" s="392">
        <v>42370</v>
      </c>
      <c r="J42" s="394">
        <v>0.1</v>
      </c>
      <c r="K42" s="394">
        <v>1</v>
      </c>
      <c r="L42" s="395">
        <v>2500</v>
      </c>
      <c r="M42" s="395"/>
      <c r="N42" s="396"/>
      <c r="O42" s="396"/>
      <c r="P42" s="397" t="s">
        <v>521</v>
      </c>
      <c r="Q42" s="398">
        <v>120</v>
      </c>
      <c r="R42" s="393">
        <f>7+12</f>
        <v>19</v>
      </c>
      <c r="S42" s="393">
        <f t="shared" si="15"/>
        <v>101</v>
      </c>
      <c r="T42" s="398">
        <v>12</v>
      </c>
      <c r="U42" s="398">
        <f t="shared" si="9"/>
        <v>12</v>
      </c>
      <c r="V42" s="399">
        <f t="shared" si="29"/>
        <v>250</v>
      </c>
      <c r="W42" s="306">
        <f t="shared" si="1"/>
        <v>1.072932735109787</v>
      </c>
      <c r="X42" s="306">
        <f t="shared" si="2"/>
        <v>121.721</v>
      </c>
      <c r="Y42" s="306">
        <v>113.447</v>
      </c>
      <c r="Z42" s="305">
        <f t="shared" si="30"/>
        <v>268.23318377744675</v>
      </c>
      <c r="AA42" s="307">
        <f t="shared" si="10"/>
        <v>101</v>
      </c>
      <c r="AB42" s="308">
        <f t="shared" si="11"/>
        <v>2104.1666666666665</v>
      </c>
      <c r="AC42" s="309">
        <f t="shared" si="31"/>
        <v>1.072932735109787</v>
      </c>
      <c r="AD42" s="309">
        <f t="shared" si="5"/>
        <v>113.447</v>
      </c>
      <c r="AE42" s="309">
        <f t="shared" si="6"/>
        <v>121.721</v>
      </c>
      <c r="AF42" s="308">
        <f t="shared" si="12"/>
        <v>2257.6292967935101</v>
      </c>
      <c r="AG42" s="308">
        <f t="shared" si="13"/>
        <v>134.11659188872338</v>
      </c>
      <c r="AH42" s="308">
        <f t="shared" si="14"/>
        <v>2123.5127049047869</v>
      </c>
    </row>
    <row r="43" spans="1:34">
      <c r="A43" s="279">
        <v>34</v>
      </c>
      <c r="B43" s="459" t="s">
        <v>586</v>
      </c>
      <c r="C43" s="457" t="s">
        <v>587</v>
      </c>
      <c r="D43" s="392">
        <v>42370</v>
      </c>
      <c r="E43" s="392">
        <v>42370</v>
      </c>
      <c r="F43" s="393">
        <v>1</v>
      </c>
      <c r="G43" s="393">
        <f t="shared" si="27"/>
        <v>2</v>
      </c>
      <c r="H43" s="393">
        <f t="shared" si="28"/>
        <v>2016</v>
      </c>
      <c r="I43" s="392">
        <v>42370</v>
      </c>
      <c r="J43" s="394">
        <v>0.1</v>
      </c>
      <c r="K43" s="394">
        <v>1</v>
      </c>
      <c r="L43" s="395">
        <v>2000</v>
      </c>
      <c r="M43" s="395"/>
      <c r="N43" s="396"/>
      <c r="O43" s="396"/>
      <c r="P43" s="397" t="s">
        <v>521</v>
      </c>
      <c r="Q43" s="398">
        <v>120</v>
      </c>
      <c r="R43" s="393">
        <f>3+12</f>
        <v>15</v>
      </c>
      <c r="S43" s="393">
        <f t="shared" si="15"/>
        <v>105</v>
      </c>
      <c r="T43" s="398">
        <v>12</v>
      </c>
      <c r="U43" s="398">
        <f t="shared" si="9"/>
        <v>12</v>
      </c>
      <c r="V43" s="399">
        <f t="shared" si="29"/>
        <v>200</v>
      </c>
      <c r="W43" s="306">
        <f t="shared" si="1"/>
        <v>1.0606108134012984</v>
      </c>
      <c r="X43" s="306">
        <f t="shared" si="2"/>
        <v>121.721</v>
      </c>
      <c r="Y43" s="306">
        <v>114.765</v>
      </c>
      <c r="Z43" s="305">
        <f t="shared" si="30"/>
        <v>212.12216268025966</v>
      </c>
      <c r="AA43" s="307">
        <f t="shared" si="10"/>
        <v>105</v>
      </c>
      <c r="AB43" s="308">
        <f t="shared" si="11"/>
        <v>1750.0000000000002</v>
      </c>
      <c r="AC43" s="309">
        <f t="shared" si="31"/>
        <v>1.0606108134012984</v>
      </c>
      <c r="AD43" s="309">
        <f t="shared" si="5"/>
        <v>114.765</v>
      </c>
      <c r="AE43" s="309">
        <f t="shared" si="6"/>
        <v>121.721</v>
      </c>
      <c r="AF43" s="308">
        <f t="shared" si="12"/>
        <v>1856.0689234522724</v>
      </c>
      <c r="AG43" s="308">
        <f t="shared" si="13"/>
        <v>106.06108134012983</v>
      </c>
      <c r="AH43" s="308">
        <f t="shared" si="14"/>
        <v>1750.0078421121425</v>
      </c>
    </row>
    <row r="44" spans="1:34">
      <c r="A44" s="279">
        <v>35</v>
      </c>
      <c r="B44" s="459" t="s">
        <v>588</v>
      </c>
      <c r="C44" s="457" t="s">
        <v>589</v>
      </c>
      <c r="D44" s="392">
        <v>42370</v>
      </c>
      <c r="E44" s="392">
        <v>42370</v>
      </c>
      <c r="F44" s="393">
        <v>1</v>
      </c>
      <c r="G44" s="393">
        <f t="shared" si="27"/>
        <v>2</v>
      </c>
      <c r="H44" s="393">
        <f t="shared" si="28"/>
        <v>2016</v>
      </c>
      <c r="I44" s="392">
        <v>42370</v>
      </c>
      <c r="J44" s="394">
        <v>0.1</v>
      </c>
      <c r="K44" s="394">
        <v>1</v>
      </c>
      <c r="L44" s="395">
        <v>2500</v>
      </c>
      <c r="M44" s="395"/>
      <c r="N44" s="396"/>
      <c r="O44" s="396"/>
      <c r="P44" s="397" t="s">
        <v>521</v>
      </c>
      <c r="Q44" s="398">
        <v>120</v>
      </c>
      <c r="R44" s="393">
        <f>3+12</f>
        <v>15</v>
      </c>
      <c r="S44" s="393">
        <f t="shared" si="15"/>
        <v>105</v>
      </c>
      <c r="T44" s="398">
        <v>12</v>
      </c>
      <c r="U44" s="398">
        <f t="shared" si="9"/>
        <v>12</v>
      </c>
      <c r="V44" s="399">
        <f t="shared" si="29"/>
        <v>250</v>
      </c>
      <c r="W44" s="306">
        <f t="shared" si="1"/>
        <v>1.0606108134012984</v>
      </c>
      <c r="X44" s="306">
        <f t="shared" si="2"/>
        <v>121.721</v>
      </c>
      <c r="Y44" s="306">
        <v>114.765</v>
      </c>
      <c r="Z44" s="305">
        <f t="shared" si="30"/>
        <v>265.1527033503246</v>
      </c>
      <c r="AA44" s="307">
        <f t="shared" si="10"/>
        <v>105</v>
      </c>
      <c r="AB44" s="308">
        <f t="shared" si="11"/>
        <v>2187.5</v>
      </c>
      <c r="AC44" s="309">
        <f t="shared" si="31"/>
        <v>1.0606108134012984</v>
      </c>
      <c r="AD44" s="309">
        <f t="shared" si="5"/>
        <v>114.765</v>
      </c>
      <c r="AE44" s="309">
        <f t="shared" si="6"/>
        <v>121.721</v>
      </c>
      <c r="AF44" s="308">
        <f t="shared" si="12"/>
        <v>2320.0861543153401</v>
      </c>
      <c r="AG44" s="308">
        <f t="shared" si="13"/>
        <v>132.5763516751623</v>
      </c>
      <c r="AH44" s="308">
        <f t="shared" si="14"/>
        <v>2187.5098026401779</v>
      </c>
    </row>
    <row r="45" spans="1:34">
      <c r="A45" s="279">
        <v>36</v>
      </c>
      <c r="B45" s="459" t="s">
        <v>590</v>
      </c>
      <c r="C45" s="457" t="s">
        <v>585</v>
      </c>
      <c r="D45" s="392">
        <v>42370</v>
      </c>
      <c r="E45" s="392">
        <v>42370</v>
      </c>
      <c r="F45" s="393">
        <v>1</v>
      </c>
      <c r="G45" s="393">
        <f t="shared" si="27"/>
        <v>2</v>
      </c>
      <c r="H45" s="393">
        <f t="shared" si="28"/>
        <v>2016</v>
      </c>
      <c r="I45" s="392">
        <v>42370</v>
      </c>
      <c r="J45" s="394">
        <v>0.1</v>
      </c>
      <c r="K45" s="394">
        <v>1</v>
      </c>
      <c r="L45" s="395">
        <v>3000</v>
      </c>
      <c r="M45" s="395"/>
      <c r="N45" s="396"/>
      <c r="O45" s="396"/>
      <c r="P45" s="397" t="s">
        <v>521</v>
      </c>
      <c r="Q45" s="398">
        <v>120</v>
      </c>
      <c r="R45" s="393">
        <f>3+12</f>
        <v>15</v>
      </c>
      <c r="S45" s="393">
        <f t="shared" si="15"/>
        <v>105</v>
      </c>
      <c r="T45" s="398">
        <v>12</v>
      </c>
      <c r="U45" s="398">
        <f t="shared" si="9"/>
        <v>12</v>
      </c>
      <c r="V45" s="399">
        <f t="shared" si="29"/>
        <v>300</v>
      </c>
      <c r="W45" s="306">
        <f t="shared" si="1"/>
        <v>1.0606108134012984</v>
      </c>
      <c r="X45" s="306">
        <f t="shared" si="2"/>
        <v>121.721</v>
      </c>
      <c r="Y45" s="306">
        <v>114.765</v>
      </c>
      <c r="Z45" s="305">
        <f t="shared" si="30"/>
        <v>318.18324402038951</v>
      </c>
      <c r="AA45" s="307">
        <f t="shared" si="10"/>
        <v>105</v>
      </c>
      <c r="AB45" s="308">
        <f t="shared" si="11"/>
        <v>2625</v>
      </c>
      <c r="AC45" s="309">
        <f t="shared" si="31"/>
        <v>1.0606108134012984</v>
      </c>
      <c r="AD45" s="309">
        <f t="shared" si="5"/>
        <v>114.765</v>
      </c>
      <c r="AE45" s="309">
        <f t="shared" si="6"/>
        <v>121.721</v>
      </c>
      <c r="AF45" s="308">
        <f t="shared" si="12"/>
        <v>2784.1033851784082</v>
      </c>
      <c r="AG45" s="308">
        <f t="shared" si="13"/>
        <v>159.09162201019475</v>
      </c>
      <c r="AH45" s="308">
        <f t="shared" si="14"/>
        <v>2625.0117631682133</v>
      </c>
    </row>
    <row r="46" spans="1:34">
      <c r="A46" s="279">
        <v>37</v>
      </c>
      <c r="B46" s="459" t="s">
        <v>591</v>
      </c>
      <c r="C46" s="457" t="s">
        <v>592</v>
      </c>
      <c r="D46" s="392">
        <v>42370</v>
      </c>
      <c r="E46" s="392">
        <v>42370</v>
      </c>
      <c r="F46" s="393">
        <v>1</v>
      </c>
      <c r="G46" s="393">
        <f t="shared" si="27"/>
        <v>2</v>
      </c>
      <c r="H46" s="393">
        <f t="shared" si="28"/>
        <v>2016</v>
      </c>
      <c r="I46" s="392">
        <v>42370</v>
      </c>
      <c r="J46" s="394">
        <v>0.1</v>
      </c>
      <c r="K46" s="394">
        <v>1</v>
      </c>
      <c r="L46" s="395">
        <v>2500</v>
      </c>
      <c r="M46" s="395"/>
      <c r="N46" s="396"/>
      <c r="O46" s="396"/>
      <c r="P46" s="397" t="s">
        <v>521</v>
      </c>
      <c r="Q46" s="398">
        <v>120</v>
      </c>
      <c r="R46" s="393">
        <f>3+12</f>
        <v>15</v>
      </c>
      <c r="S46" s="393">
        <f t="shared" si="15"/>
        <v>105</v>
      </c>
      <c r="T46" s="398">
        <v>12</v>
      </c>
      <c r="U46" s="398">
        <f t="shared" si="9"/>
        <v>12</v>
      </c>
      <c r="V46" s="399">
        <f t="shared" si="29"/>
        <v>250</v>
      </c>
      <c r="W46" s="306">
        <f t="shared" si="1"/>
        <v>1.0606108134012984</v>
      </c>
      <c r="X46" s="306">
        <f t="shared" si="2"/>
        <v>121.721</v>
      </c>
      <c r="Y46" s="306">
        <v>114.765</v>
      </c>
      <c r="Z46" s="305">
        <f t="shared" si="30"/>
        <v>265.1527033503246</v>
      </c>
      <c r="AA46" s="307">
        <f t="shared" si="10"/>
        <v>105</v>
      </c>
      <c r="AB46" s="308">
        <f t="shared" si="11"/>
        <v>2187.5</v>
      </c>
      <c r="AC46" s="309">
        <f t="shared" si="31"/>
        <v>1.0606108134012984</v>
      </c>
      <c r="AD46" s="309">
        <f t="shared" si="5"/>
        <v>114.765</v>
      </c>
      <c r="AE46" s="309">
        <f t="shared" si="6"/>
        <v>121.721</v>
      </c>
      <c r="AF46" s="308">
        <f t="shared" si="12"/>
        <v>2320.0861543153401</v>
      </c>
      <c r="AG46" s="308">
        <f t="shared" si="13"/>
        <v>132.5763516751623</v>
      </c>
      <c r="AH46" s="308">
        <f t="shared" si="14"/>
        <v>2187.5098026401779</v>
      </c>
    </row>
    <row r="47" spans="1:34">
      <c r="A47" s="279">
        <v>38</v>
      </c>
      <c r="B47" s="459" t="s">
        <v>593</v>
      </c>
      <c r="C47" s="457" t="s">
        <v>594</v>
      </c>
      <c r="D47" s="392">
        <v>42370</v>
      </c>
      <c r="E47" s="392">
        <v>42370</v>
      </c>
      <c r="F47" s="393">
        <v>1</v>
      </c>
      <c r="G47" s="393">
        <f t="shared" si="27"/>
        <v>2</v>
      </c>
      <c r="H47" s="393">
        <f t="shared" si="28"/>
        <v>2016</v>
      </c>
      <c r="I47" s="392">
        <v>42370</v>
      </c>
      <c r="J47" s="394">
        <v>0.1</v>
      </c>
      <c r="K47" s="394">
        <v>1</v>
      </c>
      <c r="L47" s="395">
        <v>4500</v>
      </c>
      <c r="M47" s="395"/>
      <c r="N47" s="396"/>
      <c r="O47" s="396"/>
      <c r="P47" s="397" t="s">
        <v>521</v>
      </c>
      <c r="Q47" s="398">
        <v>120</v>
      </c>
      <c r="R47" s="393">
        <v>4</v>
      </c>
      <c r="S47" s="393">
        <f t="shared" si="15"/>
        <v>116</v>
      </c>
      <c r="T47" s="398">
        <v>12</v>
      </c>
      <c r="U47" s="398">
        <f t="shared" si="9"/>
        <v>12</v>
      </c>
      <c r="V47" s="399">
        <f t="shared" si="29"/>
        <v>450</v>
      </c>
      <c r="W47" s="306">
        <f t="shared" si="1"/>
        <v>1.0317175090482205</v>
      </c>
      <c r="X47" s="306">
        <f t="shared" si="2"/>
        <v>121.721</v>
      </c>
      <c r="Y47" s="306">
        <v>117.979</v>
      </c>
      <c r="Z47" s="305">
        <f t="shared" si="30"/>
        <v>464.27287907169921</v>
      </c>
      <c r="AA47" s="307">
        <f t="shared" si="10"/>
        <v>116</v>
      </c>
      <c r="AB47" s="308">
        <f t="shared" si="11"/>
        <v>4350</v>
      </c>
      <c r="AC47" s="309">
        <v>1</v>
      </c>
      <c r="AD47" s="309">
        <f t="shared" si="5"/>
        <v>117.979</v>
      </c>
      <c r="AE47" s="309">
        <f t="shared" si="6"/>
        <v>121.721</v>
      </c>
      <c r="AF47" s="308">
        <f t="shared" si="12"/>
        <v>4350</v>
      </c>
      <c r="AG47" s="308">
        <f t="shared" si="13"/>
        <v>232.1364395358496</v>
      </c>
      <c r="AH47" s="308">
        <f t="shared" si="14"/>
        <v>4117.8635604641504</v>
      </c>
    </row>
    <row r="48" spans="1:34">
      <c r="A48" s="279">
        <v>39</v>
      </c>
      <c r="B48" s="459" t="s">
        <v>595</v>
      </c>
      <c r="C48" s="457" t="s">
        <v>596</v>
      </c>
      <c r="D48" s="392">
        <v>42370</v>
      </c>
      <c r="E48" s="392">
        <v>42370</v>
      </c>
      <c r="F48" s="393">
        <v>1</v>
      </c>
      <c r="G48" s="393">
        <f t="shared" si="27"/>
        <v>2</v>
      </c>
      <c r="H48" s="393">
        <f t="shared" si="28"/>
        <v>2016</v>
      </c>
      <c r="I48" s="392">
        <v>42370</v>
      </c>
      <c r="J48" s="394">
        <v>0.1</v>
      </c>
      <c r="K48" s="394">
        <v>1</v>
      </c>
      <c r="L48" s="395">
        <v>3500</v>
      </c>
      <c r="M48" s="395"/>
      <c r="N48" s="396"/>
      <c r="O48" s="396"/>
      <c r="P48" s="397" t="s">
        <v>521</v>
      </c>
      <c r="Q48" s="398">
        <v>120</v>
      </c>
      <c r="R48" s="393">
        <v>4</v>
      </c>
      <c r="S48" s="393">
        <f t="shared" si="15"/>
        <v>116</v>
      </c>
      <c r="T48" s="398">
        <v>12</v>
      </c>
      <c r="U48" s="398">
        <f t="shared" si="9"/>
        <v>12</v>
      </c>
      <c r="V48" s="399">
        <f t="shared" si="29"/>
        <v>350</v>
      </c>
      <c r="W48" s="306">
        <f t="shared" si="1"/>
        <v>1.0317175090482205</v>
      </c>
      <c r="X48" s="306">
        <f t="shared" si="2"/>
        <v>121.721</v>
      </c>
      <c r="Y48" s="306">
        <v>117.979</v>
      </c>
      <c r="Z48" s="305">
        <f t="shared" si="30"/>
        <v>361.10112816687717</v>
      </c>
      <c r="AA48" s="307">
        <f t="shared" si="10"/>
        <v>116</v>
      </c>
      <c r="AB48" s="308">
        <f t="shared" si="11"/>
        <v>3383.3333333333335</v>
      </c>
      <c r="AC48" s="309">
        <v>1</v>
      </c>
      <c r="AD48" s="309">
        <f t="shared" si="5"/>
        <v>117.979</v>
      </c>
      <c r="AE48" s="309">
        <f t="shared" si="6"/>
        <v>121.721</v>
      </c>
      <c r="AF48" s="308">
        <f t="shared" si="12"/>
        <v>3383.3333333333335</v>
      </c>
      <c r="AG48" s="308">
        <f>+Z48*0.5</f>
        <v>180.55056408343859</v>
      </c>
      <c r="AH48" s="308">
        <f t="shared" si="14"/>
        <v>3202.782769249895</v>
      </c>
    </row>
    <row r="49" spans="1:34">
      <c r="A49" s="279">
        <v>40</v>
      </c>
      <c r="B49" s="459" t="s">
        <v>597</v>
      </c>
      <c r="C49" s="457" t="s">
        <v>598</v>
      </c>
      <c r="D49" s="392">
        <v>42370</v>
      </c>
      <c r="E49" s="392">
        <v>42370</v>
      </c>
      <c r="F49" s="393">
        <v>1</v>
      </c>
      <c r="G49" s="393">
        <f t="shared" si="27"/>
        <v>2</v>
      </c>
      <c r="H49" s="393">
        <f t="shared" si="28"/>
        <v>2016</v>
      </c>
      <c r="I49" s="392">
        <v>42370</v>
      </c>
      <c r="J49" s="394">
        <v>0.1</v>
      </c>
      <c r="K49" s="394">
        <v>1</v>
      </c>
      <c r="L49" s="395">
        <v>4000</v>
      </c>
      <c r="M49" s="395"/>
      <c r="N49" s="396"/>
      <c r="O49" s="396"/>
      <c r="P49" s="397" t="s">
        <v>521</v>
      </c>
      <c r="Q49" s="398">
        <v>120</v>
      </c>
      <c r="R49" s="393">
        <v>4</v>
      </c>
      <c r="S49" s="393">
        <f t="shared" si="15"/>
        <v>116</v>
      </c>
      <c r="T49" s="398">
        <v>12</v>
      </c>
      <c r="U49" s="398">
        <f t="shared" si="9"/>
        <v>12</v>
      </c>
      <c r="V49" s="399">
        <f t="shared" si="29"/>
        <v>400</v>
      </c>
      <c r="W49" s="306">
        <f t="shared" si="1"/>
        <v>1.0317175090482205</v>
      </c>
      <c r="X49" s="306">
        <f t="shared" si="2"/>
        <v>121.721</v>
      </c>
      <c r="Y49" s="306">
        <v>117.979</v>
      </c>
      <c r="Z49" s="305">
        <f t="shared" si="30"/>
        <v>412.68700361928819</v>
      </c>
      <c r="AA49" s="307">
        <f t="shared" si="10"/>
        <v>116</v>
      </c>
      <c r="AB49" s="308">
        <f t="shared" si="11"/>
        <v>3866.666666666667</v>
      </c>
      <c r="AC49" s="309">
        <v>1</v>
      </c>
      <c r="AD49" s="309">
        <f t="shared" si="5"/>
        <v>117.979</v>
      </c>
      <c r="AE49" s="309">
        <f t="shared" si="6"/>
        <v>121.721</v>
      </c>
      <c r="AF49" s="308">
        <f t="shared" si="12"/>
        <v>3866.666666666667</v>
      </c>
      <c r="AG49" s="308">
        <f t="shared" si="13"/>
        <v>206.3435018096441</v>
      </c>
      <c r="AH49" s="308">
        <f t="shared" si="14"/>
        <v>3660.3231648570227</v>
      </c>
    </row>
    <row r="50" spans="1:34">
      <c r="A50" s="279">
        <v>41</v>
      </c>
      <c r="B50" s="459" t="s">
        <v>599</v>
      </c>
      <c r="C50" s="457" t="s">
        <v>600</v>
      </c>
      <c r="D50" s="392">
        <v>42370</v>
      </c>
      <c r="E50" s="392">
        <v>42370</v>
      </c>
      <c r="F50" s="393">
        <v>1</v>
      </c>
      <c r="G50" s="393">
        <f t="shared" si="27"/>
        <v>2</v>
      </c>
      <c r="H50" s="393">
        <f t="shared" si="28"/>
        <v>2016</v>
      </c>
      <c r="I50" s="392">
        <v>42370</v>
      </c>
      <c r="J50" s="394">
        <v>0.1</v>
      </c>
      <c r="K50" s="394">
        <v>1</v>
      </c>
      <c r="L50" s="395">
        <v>5527.4</v>
      </c>
      <c r="M50" s="395"/>
      <c r="N50" s="396"/>
      <c r="O50" s="396"/>
      <c r="P50" s="397" t="s">
        <v>521</v>
      </c>
      <c r="Q50" s="398">
        <v>120</v>
      </c>
      <c r="R50" s="393">
        <v>4</v>
      </c>
      <c r="S50" s="393">
        <f t="shared" si="15"/>
        <v>116</v>
      </c>
      <c r="T50" s="398">
        <v>12</v>
      </c>
      <c r="U50" s="398">
        <f t="shared" si="9"/>
        <v>12</v>
      </c>
      <c r="V50" s="399">
        <f t="shared" si="29"/>
        <v>552.74</v>
      </c>
      <c r="W50" s="306">
        <f t="shared" si="1"/>
        <v>1.0317175090482205</v>
      </c>
      <c r="X50" s="306">
        <f t="shared" si="2"/>
        <v>121.721</v>
      </c>
      <c r="Y50" s="306">
        <v>117.979</v>
      </c>
      <c r="Z50" s="305">
        <f t="shared" si="30"/>
        <v>570.27153595131335</v>
      </c>
      <c r="AA50" s="307">
        <f t="shared" si="10"/>
        <v>116</v>
      </c>
      <c r="AB50" s="308">
        <f t="shared" si="11"/>
        <v>5343.1533333333336</v>
      </c>
      <c r="AC50" s="309">
        <v>1</v>
      </c>
      <c r="AD50" s="309">
        <f t="shared" si="5"/>
        <v>117.979</v>
      </c>
      <c r="AE50" s="309">
        <f t="shared" si="6"/>
        <v>121.721</v>
      </c>
      <c r="AF50" s="308">
        <f t="shared" si="12"/>
        <v>5343.1533333333336</v>
      </c>
      <c r="AG50" s="308">
        <f t="shared" si="13"/>
        <v>285.13576797565668</v>
      </c>
      <c r="AH50" s="308">
        <f t="shared" si="14"/>
        <v>5058.0175653576771</v>
      </c>
    </row>
    <row r="51" spans="1:34">
      <c r="A51" s="279">
        <v>42</v>
      </c>
      <c r="B51" s="459" t="s">
        <v>601</v>
      </c>
      <c r="C51" s="457" t="s">
        <v>602</v>
      </c>
      <c r="D51" s="392">
        <v>42370</v>
      </c>
      <c r="E51" s="392">
        <v>42370</v>
      </c>
      <c r="F51" s="393">
        <v>1</v>
      </c>
      <c r="G51" s="393">
        <f t="shared" si="27"/>
        <v>2</v>
      </c>
      <c r="H51" s="393">
        <f t="shared" si="28"/>
        <v>2016</v>
      </c>
      <c r="I51" s="392">
        <v>42370</v>
      </c>
      <c r="J51" s="394">
        <v>0.1</v>
      </c>
      <c r="K51" s="394">
        <v>1</v>
      </c>
      <c r="L51" s="395">
        <v>2999.01</v>
      </c>
      <c r="M51" s="395"/>
      <c r="N51" s="396"/>
      <c r="O51" s="396"/>
      <c r="P51" s="397" t="s">
        <v>521</v>
      </c>
      <c r="Q51" s="398">
        <v>120</v>
      </c>
      <c r="R51" s="393">
        <v>4</v>
      </c>
      <c r="S51" s="393">
        <f t="shared" si="15"/>
        <v>116</v>
      </c>
      <c r="T51" s="398">
        <v>12</v>
      </c>
      <c r="U51" s="398">
        <f t="shared" si="9"/>
        <v>12</v>
      </c>
      <c r="V51" s="399">
        <f t="shared" si="29"/>
        <v>299.90100000000001</v>
      </c>
      <c r="W51" s="306">
        <f t="shared" si="1"/>
        <v>1.0317175090482205</v>
      </c>
      <c r="X51" s="306">
        <f t="shared" si="2"/>
        <v>121.721</v>
      </c>
      <c r="Y51" s="306">
        <v>117.979</v>
      </c>
      <c r="Z51" s="305">
        <f t="shared" si="30"/>
        <v>309.4131126810704</v>
      </c>
      <c r="AA51" s="307">
        <f t="shared" si="10"/>
        <v>116</v>
      </c>
      <c r="AB51" s="308">
        <f t="shared" si="11"/>
        <v>2899.0430000000001</v>
      </c>
      <c r="AC51" s="309">
        <v>1</v>
      </c>
      <c r="AD51" s="309">
        <f t="shared" si="5"/>
        <v>117.979</v>
      </c>
      <c r="AE51" s="309">
        <f t="shared" si="6"/>
        <v>121.721</v>
      </c>
      <c r="AF51" s="308">
        <f t="shared" si="12"/>
        <v>2899.0430000000001</v>
      </c>
      <c r="AG51" s="308">
        <f t="shared" si="13"/>
        <v>154.7065563405352</v>
      </c>
      <c r="AH51" s="308">
        <f t="shared" si="14"/>
        <v>2744.3364436594647</v>
      </c>
    </row>
    <row r="52" spans="1:34">
      <c r="A52" s="279">
        <v>43</v>
      </c>
      <c r="B52" s="459" t="s">
        <v>603</v>
      </c>
      <c r="C52" s="457" t="s">
        <v>604</v>
      </c>
      <c r="D52" s="392">
        <v>42370</v>
      </c>
      <c r="E52" s="392">
        <v>42370</v>
      </c>
      <c r="F52" s="393">
        <v>1</v>
      </c>
      <c r="G52" s="393">
        <f t="shared" si="27"/>
        <v>2</v>
      </c>
      <c r="H52" s="393">
        <f t="shared" si="28"/>
        <v>2016</v>
      </c>
      <c r="I52" s="392">
        <v>42370</v>
      </c>
      <c r="J52" s="394">
        <v>0.1</v>
      </c>
      <c r="K52" s="394">
        <v>1</v>
      </c>
      <c r="L52" s="395">
        <v>2999.01</v>
      </c>
      <c r="M52" s="395"/>
      <c r="N52" s="396"/>
      <c r="O52" s="396"/>
      <c r="P52" s="397" t="s">
        <v>521</v>
      </c>
      <c r="Q52" s="398">
        <v>120</v>
      </c>
      <c r="R52" s="393">
        <f>2+12</f>
        <v>14</v>
      </c>
      <c r="S52" s="393">
        <f t="shared" si="15"/>
        <v>106</v>
      </c>
      <c r="T52" s="398">
        <v>12</v>
      </c>
      <c r="U52" s="398">
        <f t="shared" si="9"/>
        <v>12</v>
      </c>
      <c r="V52" s="399">
        <f t="shared" si="29"/>
        <v>299.90100000000001</v>
      </c>
      <c r="W52" s="306">
        <f t="shared" si="1"/>
        <v>1.0530318104350687</v>
      </c>
      <c r="X52" s="306">
        <f t="shared" si="2"/>
        <v>121.721</v>
      </c>
      <c r="Y52" s="306">
        <v>115.59099999999999</v>
      </c>
      <c r="Z52" s="305">
        <f t="shared" si="30"/>
        <v>315.80529298128755</v>
      </c>
      <c r="AA52" s="307">
        <f t="shared" si="10"/>
        <v>106</v>
      </c>
      <c r="AB52" s="308">
        <f t="shared" si="11"/>
        <v>2649.1255000000001</v>
      </c>
      <c r="AC52" s="309">
        <f>+AE52/AD52</f>
        <v>1.0530318104350687</v>
      </c>
      <c r="AD52" s="309">
        <f t="shared" si="5"/>
        <v>115.59099999999999</v>
      </c>
      <c r="AE52" s="309">
        <f t="shared" si="6"/>
        <v>121.721</v>
      </c>
      <c r="AF52" s="308">
        <f t="shared" si="12"/>
        <v>2789.6134213347068</v>
      </c>
      <c r="AG52" s="308">
        <f t="shared" si="13"/>
        <v>157.90264649064378</v>
      </c>
      <c r="AH52" s="308">
        <f t="shared" si="14"/>
        <v>2631.7107748440631</v>
      </c>
    </row>
    <row r="53" spans="1:34">
      <c r="A53" s="279">
        <v>44</v>
      </c>
      <c r="B53" s="459" t="s">
        <v>605</v>
      </c>
      <c r="C53" s="457" t="s">
        <v>606</v>
      </c>
      <c r="D53" s="392">
        <v>42370</v>
      </c>
      <c r="E53" s="392">
        <v>42370</v>
      </c>
      <c r="F53" s="393">
        <v>1</v>
      </c>
      <c r="G53" s="393">
        <f t="shared" si="27"/>
        <v>2</v>
      </c>
      <c r="H53" s="393">
        <f t="shared" si="28"/>
        <v>2016</v>
      </c>
      <c r="I53" s="392">
        <v>42370</v>
      </c>
      <c r="J53" s="394">
        <v>0.1</v>
      </c>
      <c r="K53" s="394">
        <v>1</v>
      </c>
      <c r="L53" s="395">
        <v>4495</v>
      </c>
      <c r="M53" s="395"/>
      <c r="N53" s="396"/>
      <c r="O53" s="396"/>
      <c r="P53" s="397" t="s">
        <v>521</v>
      </c>
      <c r="Q53" s="398">
        <v>120</v>
      </c>
      <c r="R53" s="393">
        <f>2+12</f>
        <v>14</v>
      </c>
      <c r="S53" s="393">
        <f t="shared" si="15"/>
        <v>106</v>
      </c>
      <c r="T53" s="398">
        <v>12</v>
      </c>
      <c r="U53" s="398">
        <f t="shared" si="9"/>
        <v>12</v>
      </c>
      <c r="V53" s="399">
        <f t="shared" si="29"/>
        <v>449.5</v>
      </c>
      <c r="W53" s="306">
        <f t="shared" si="1"/>
        <v>1.0530318104350687</v>
      </c>
      <c r="X53" s="306">
        <f t="shared" si="2"/>
        <v>121.721</v>
      </c>
      <c r="Y53" s="306">
        <v>115.59099999999999</v>
      </c>
      <c r="Z53" s="305">
        <f t="shared" si="30"/>
        <v>473.33779879056334</v>
      </c>
      <c r="AA53" s="307">
        <f t="shared" si="10"/>
        <v>106</v>
      </c>
      <c r="AB53" s="308">
        <f t="shared" si="11"/>
        <v>3970.5833333333335</v>
      </c>
      <c r="AC53" s="309">
        <f>+AE53/AD53</f>
        <v>1.0530318104350687</v>
      </c>
      <c r="AD53" s="309">
        <f t="shared" si="5"/>
        <v>115.59099999999999</v>
      </c>
      <c r="AE53" s="309">
        <f t="shared" si="6"/>
        <v>121.721</v>
      </c>
      <c r="AF53" s="308">
        <f t="shared" si="12"/>
        <v>4181.1505559833095</v>
      </c>
      <c r="AG53" s="308">
        <f t="shared" si="13"/>
        <v>236.66889939528167</v>
      </c>
      <c r="AH53" s="308">
        <f t="shared" si="14"/>
        <v>3944.4816565880278</v>
      </c>
    </row>
    <row r="54" spans="1:34">
      <c r="A54" s="279">
        <v>45</v>
      </c>
      <c r="B54" s="459" t="s">
        <v>607</v>
      </c>
      <c r="C54" s="457" t="s">
        <v>608</v>
      </c>
      <c r="D54" s="392">
        <v>42370</v>
      </c>
      <c r="E54" s="392">
        <v>42370</v>
      </c>
      <c r="F54" s="393">
        <v>1</v>
      </c>
      <c r="G54" s="393">
        <f t="shared" si="27"/>
        <v>2</v>
      </c>
      <c r="H54" s="393">
        <f t="shared" si="28"/>
        <v>2016</v>
      </c>
      <c r="I54" s="392">
        <v>42370</v>
      </c>
      <c r="J54" s="394">
        <v>0.1</v>
      </c>
      <c r="K54" s="394">
        <v>1</v>
      </c>
      <c r="L54" s="395">
        <v>2523</v>
      </c>
      <c r="M54" s="395"/>
      <c r="N54" s="396"/>
      <c r="O54" s="396"/>
      <c r="P54" s="397" t="s">
        <v>521</v>
      </c>
      <c r="Q54" s="398">
        <v>120</v>
      </c>
      <c r="R54" s="393">
        <v>8</v>
      </c>
      <c r="S54" s="393">
        <f t="shared" si="15"/>
        <v>112</v>
      </c>
      <c r="T54" s="398">
        <v>12</v>
      </c>
      <c r="U54" s="398">
        <f t="shared" si="9"/>
        <v>12</v>
      </c>
      <c r="V54" s="399">
        <f t="shared" si="29"/>
        <v>252.3</v>
      </c>
      <c r="W54" s="306">
        <f t="shared" si="1"/>
        <v>1.0360909423651485</v>
      </c>
      <c r="X54" s="306">
        <f t="shared" si="2"/>
        <v>121.721</v>
      </c>
      <c r="Y54" s="306">
        <v>117.48099999999999</v>
      </c>
      <c r="Z54" s="305">
        <f t="shared" si="30"/>
        <v>261.405744758727</v>
      </c>
      <c r="AA54" s="307">
        <f t="shared" si="10"/>
        <v>112</v>
      </c>
      <c r="AB54" s="308">
        <f t="shared" si="11"/>
        <v>2354.8000000000002</v>
      </c>
      <c r="AC54" s="309">
        <v>1</v>
      </c>
      <c r="AD54" s="309">
        <f t="shared" si="5"/>
        <v>117.48099999999999</v>
      </c>
      <c r="AE54" s="309">
        <f t="shared" si="6"/>
        <v>121.721</v>
      </c>
      <c r="AF54" s="308">
        <f t="shared" si="12"/>
        <v>2354.8000000000002</v>
      </c>
      <c r="AG54" s="308">
        <f t="shared" si="13"/>
        <v>130.7028723793635</v>
      </c>
      <c r="AH54" s="308">
        <f t="shared" si="14"/>
        <v>2224.0971276206365</v>
      </c>
    </row>
    <row r="55" spans="1:34">
      <c r="A55" s="279">
        <v>46</v>
      </c>
      <c r="B55" s="459" t="s">
        <v>609</v>
      </c>
      <c r="C55" s="457" t="s">
        <v>610</v>
      </c>
      <c r="D55" s="392">
        <v>42370</v>
      </c>
      <c r="E55" s="392">
        <v>42370</v>
      </c>
      <c r="F55" s="393">
        <v>1</v>
      </c>
      <c r="G55" s="393">
        <f t="shared" si="27"/>
        <v>2</v>
      </c>
      <c r="H55" s="393">
        <f t="shared" si="28"/>
        <v>2016</v>
      </c>
      <c r="I55" s="392">
        <v>42370</v>
      </c>
      <c r="J55" s="394">
        <v>0.1</v>
      </c>
      <c r="K55" s="394">
        <v>1</v>
      </c>
      <c r="L55" s="395">
        <v>2233</v>
      </c>
      <c r="M55" s="395"/>
      <c r="N55" s="396"/>
      <c r="O55" s="396"/>
      <c r="P55" s="397" t="s">
        <v>521</v>
      </c>
      <c r="Q55" s="398">
        <v>120</v>
      </c>
      <c r="R55" s="393">
        <v>8</v>
      </c>
      <c r="S55" s="393">
        <f t="shared" si="15"/>
        <v>112</v>
      </c>
      <c r="T55" s="398">
        <v>12</v>
      </c>
      <c r="U55" s="398">
        <f t="shared" si="9"/>
        <v>12</v>
      </c>
      <c r="V55" s="399">
        <f t="shared" si="29"/>
        <v>223.3</v>
      </c>
      <c r="W55" s="306">
        <f t="shared" si="1"/>
        <v>1.0360909423651485</v>
      </c>
      <c r="X55" s="306">
        <f t="shared" si="2"/>
        <v>121.721</v>
      </c>
      <c r="Y55" s="306">
        <v>117.48099999999999</v>
      </c>
      <c r="Z55" s="305">
        <f t="shared" si="30"/>
        <v>231.35910743013767</v>
      </c>
      <c r="AA55" s="307">
        <f t="shared" si="10"/>
        <v>112</v>
      </c>
      <c r="AB55" s="308">
        <f t="shared" si="11"/>
        <v>2084.1333333333332</v>
      </c>
      <c r="AC55" s="309">
        <v>1</v>
      </c>
      <c r="AD55" s="309">
        <f t="shared" si="5"/>
        <v>117.48099999999999</v>
      </c>
      <c r="AE55" s="309">
        <f t="shared" si="6"/>
        <v>121.721</v>
      </c>
      <c r="AF55" s="308">
        <f t="shared" si="12"/>
        <v>2084.1333333333332</v>
      </c>
      <c r="AG55" s="308">
        <f t="shared" si="13"/>
        <v>115.67955371506883</v>
      </c>
      <c r="AH55" s="308">
        <f t="shared" si="14"/>
        <v>1968.4537796182644</v>
      </c>
    </row>
    <row r="56" spans="1:34">
      <c r="A56" s="279">
        <v>47</v>
      </c>
      <c r="B56" s="459" t="s">
        <v>611</v>
      </c>
      <c r="C56" s="457" t="s">
        <v>612</v>
      </c>
      <c r="D56" s="392">
        <v>42370</v>
      </c>
      <c r="E56" s="392">
        <v>42370</v>
      </c>
      <c r="F56" s="393">
        <v>1</v>
      </c>
      <c r="G56" s="393">
        <f t="shared" si="27"/>
        <v>2</v>
      </c>
      <c r="H56" s="393">
        <f t="shared" si="28"/>
        <v>2016</v>
      </c>
      <c r="I56" s="392">
        <v>42370</v>
      </c>
      <c r="J56" s="394">
        <v>0.1</v>
      </c>
      <c r="K56" s="394">
        <v>1</v>
      </c>
      <c r="L56" s="395">
        <v>2233</v>
      </c>
      <c r="M56" s="395"/>
      <c r="N56" s="396"/>
      <c r="O56" s="396"/>
      <c r="P56" s="397" t="s">
        <v>521</v>
      </c>
      <c r="Q56" s="398">
        <v>120</v>
      </c>
      <c r="R56" s="393">
        <f>2+12</f>
        <v>14</v>
      </c>
      <c r="S56" s="393">
        <f t="shared" si="15"/>
        <v>106</v>
      </c>
      <c r="T56" s="398">
        <v>12</v>
      </c>
      <c r="U56" s="398">
        <f t="shared" si="9"/>
        <v>12</v>
      </c>
      <c r="V56" s="399">
        <f t="shared" si="29"/>
        <v>223.3</v>
      </c>
      <c r="W56" s="306">
        <f t="shared" si="1"/>
        <v>1.0530318104350687</v>
      </c>
      <c r="X56" s="306">
        <f t="shared" si="2"/>
        <v>121.721</v>
      </c>
      <c r="Y56" s="306">
        <v>115.59099999999999</v>
      </c>
      <c r="Z56" s="305">
        <f t="shared" si="30"/>
        <v>235.14200327015084</v>
      </c>
      <c r="AA56" s="307">
        <f t="shared" si="10"/>
        <v>106</v>
      </c>
      <c r="AB56" s="308">
        <f t="shared" si="11"/>
        <v>1972.4833333333333</v>
      </c>
      <c r="AC56" s="309">
        <f>+AE56/AD56</f>
        <v>1.0530318104350687</v>
      </c>
      <c r="AD56" s="309">
        <f t="shared" si="5"/>
        <v>115.59099999999999</v>
      </c>
      <c r="AE56" s="309">
        <f t="shared" si="6"/>
        <v>121.721</v>
      </c>
      <c r="AF56" s="308">
        <f t="shared" si="12"/>
        <v>2077.0876955529989</v>
      </c>
      <c r="AG56" s="308">
        <f t="shared" si="13"/>
        <v>117.57100163507542</v>
      </c>
      <c r="AH56" s="308">
        <f t="shared" si="14"/>
        <v>1959.5166939179235</v>
      </c>
    </row>
    <row r="57" spans="1:34">
      <c r="A57" s="279">
        <v>48</v>
      </c>
      <c r="B57" s="459" t="s">
        <v>613</v>
      </c>
      <c r="C57" s="457" t="s">
        <v>614</v>
      </c>
      <c r="D57" s="392">
        <v>42370</v>
      </c>
      <c r="E57" s="392">
        <v>42370</v>
      </c>
      <c r="F57" s="393">
        <v>1</v>
      </c>
      <c r="G57" s="393">
        <f t="shared" si="27"/>
        <v>2</v>
      </c>
      <c r="H57" s="393">
        <f t="shared" si="28"/>
        <v>2016</v>
      </c>
      <c r="I57" s="392">
        <v>42370</v>
      </c>
      <c r="J57" s="394">
        <v>0.1</v>
      </c>
      <c r="K57" s="394">
        <v>1</v>
      </c>
      <c r="L57" s="395">
        <v>2399.1999999999998</v>
      </c>
      <c r="M57" s="395"/>
      <c r="N57" s="396"/>
      <c r="O57" s="396"/>
      <c r="P57" s="397" t="s">
        <v>521</v>
      </c>
      <c r="Q57" s="398">
        <v>120</v>
      </c>
      <c r="R57" s="393">
        <f>3+12</f>
        <v>15</v>
      </c>
      <c r="S57" s="393">
        <f t="shared" si="15"/>
        <v>105</v>
      </c>
      <c r="T57" s="398">
        <v>12</v>
      </c>
      <c r="U57" s="398">
        <f t="shared" si="9"/>
        <v>12</v>
      </c>
      <c r="V57" s="399">
        <f t="shared" si="29"/>
        <v>239.92</v>
      </c>
      <c r="W57" s="306">
        <f t="shared" si="1"/>
        <v>1.0606108134012984</v>
      </c>
      <c r="X57" s="306">
        <f t="shared" si="2"/>
        <v>121.721</v>
      </c>
      <c r="Y57" s="306">
        <v>114.765</v>
      </c>
      <c r="Z57" s="305">
        <f t="shared" si="30"/>
        <v>254.4617463512395</v>
      </c>
      <c r="AA57" s="307">
        <f t="shared" si="10"/>
        <v>105</v>
      </c>
      <c r="AB57" s="308">
        <f t="shared" si="11"/>
        <v>2099.2999999999997</v>
      </c>
      <c r="AC57" s="309">
        <f>+AE57/AD57</f>
        <v>1.0606108134012984</v>
      </c>
      <c r="AD57" s="309">
        <f t="shared" si="5"/>
        <v>114.765</v>
      </c>
      <c r="AE57" s="309">
        <f t="shared" si="6"/>
        <v>121.721</v>
      </c>
      <c r="AF57" s="308">
        <f t="shared" si="12"/>
        <v>2226.5402805733452</v>
      </c>
      <c r="AG57" s="308">
        <f t="shared" si="13"/>
        <v>127.23087317561975</v>
      </c>
      <c r="AH57" s="308">
        <f t="shared" si="14"/>
        <v>2099.3094073977254</v>
      </c>
    </row>
    <row r="58" spans="1:34">
      <c r="A58" s="279">
        <v>49</v>
      </c>
      <c r="B58" s="459" t="s">
        <v>615</v>
      </c>
      <c r="C58" s="457" t="s">
        <v>616</v>
      </c>
      <c r="D58" s="392">
        <v>42370</v>
      </c>
      <c r="E58" s="392">
        <v>42370</v>
      </c>
      <c r="F58" s="393">
        <v>1</v>
      </c>
      <c r="G58" s="393">
        <f t="shared" si="27"/>
        <v>2</v>
      </c>
      <c r="H58" s="393">
        <f t="shared" si="28"/>
        <v>2016</v>
      </c>
      <c r="I58" s="392">
        <v>42370</v>
      </c>
      <c r="J58" s="394">
        <v>0.1</v>
      </c>
      <c r="K58" s="394">
        <v>1</v>
      </c>
      <c r="L58" s="395">
        <v>5005.3999999999996</v>
      </c>
      <c r="M58" s="395"/>
      <c r="N58" s="396"/>
      <c r="O58" s="396"/>
      <c r="P58" s="397" t="s">
        <v>521</v>
      </c>
      <c r="Q58" s="398">
        <v>120</v>
      </c>
      <c r="R58" s="393">
        <f>3+12</f>
        <v>15</v>
      </c>
      <c r="S58" s="393">
        <f t="shared" si="15"/>
        <v>105</v>
      </c>
      <c r="T58" s="398">
        <v>12</v>
      </c>
      <c r="U58" s="398">
        <f t="shared" si="9"/>
        <v>12</v>
      </c>
      <c r="V58" s="399">
        <f t="shared" si="29"/>
        <v>500.53999999999996</v>
      </c>
      <c r="W58" s="306">
        <f t="shared" si="1"/>
        <v>1.0606108134012984</v>
      </c>
      <c r="X58" s="306">
        <f t="shared" si="2"/>
        <v>121.721</v>
      </c>
      <c r="Y58" s="306">
        <v>114.765</v>
      </c>
      <c r="Z58" s="305">
        <f t="shared" si="30"/>
        <v>530.87813653988587</v>
      </c>
      <c r="AA58" s="307">
        <f t="shared" si="10"/>
        <v>105</v>
      </c>
      <c r="AB58" s="308">
        <f t="shared" si="11"/>
        <v>4379.7250000000004</v>
      </c>
      <c r="AC58" s="309">
        <f>+AE58/AD58</f>
        <v>1.0606108134012984</v>
      </c>
      <c r="AD58" s="309">
        <f t="shared" si="5"/>
        <v>114.765</v>
      </c>
      <c r="AE58" s="309">
        <f t="shared" si="6"/>
        <v>121.721</v>
      </c>
      <c r="AF58" s="308">
        <f t="shared" si="12"/>
        <v>4645.1836947240017</v>
      </c>
      <c r="AG58" s="308">
        <f t="shared" si="13"/>
        <v>265.43906826994294</v>
      </c>
      <c r="AH58" s="308">
        <f t="shared" si="14"/>
        <v>4379.7446264540586</v>
      </c>
    </row>
    <row r="59" spans="1:34">
      <c r="A59" s="279">
        <v>50</v>
      </c>
      <c r="B59" s="455" t="s">
        <v>617</v>
      </c>
      <c r="C59" s="457" t="s">
        <v>618</v>
      </c>
      <c r="D59" s="392">
        <v>42370</v>
      </c>
      <c r="E59" s="392">
        <v>42370</v>
      </c>
      <c r="F59" s="393">
        <v>1</v>
      </c>
      <c r="G59" s="393">
        <f t="shared" si="27"/>
        <v>2</v>
      </c>
      <c r="H59" s="393">
        <f t="shared" si="28"/>
        <v>2016</v>
      </c>
      <c r="I59" s="392">
        <v>42370</v>
      </c>
      <c r="J59" s="394">
        <v>0.1</v>
      </c>
      <c r="K59" s="394">
        <v>1</v>
      </c>
      <c r="L59" s="395">
        <v>23450</v>
      </c>
      <c r="M59" s="395"/>
      <c r="N59" s="396"/>
      <c r="O59" s="396"/>
      <c r="P59" s="397" t="s">
        <v>619</v>
      </c>
      <c r="Q59" s="398">
        <v>120</v>
      </c>
      <c r="R59" s="393">
        <f>INT((($R$6-I59)/365)*12)</f>
        <v>12</v>
      </c>
      <c r="S59" s="393">
        <f>IF(R59&lt;0,Q59,IF(R59&gt;Q59,0,Q59-R59))</f>
        <v>108</v>
      </c>
      <c r="T59" s="398">
        <v>12</v>
      </c>
      <c r="U59" s="398">
        <f>IF(S59=0,0,IF(T59&lt;S59,T59,S59))</f>
        <v>12</v>
      </c>
      <c r="V59" s="399">
        <f t="shared" si="29"/>
        <v>2345</v>
      </c>
      <c r="W59" s="306">
        <f>+X59/Y59</f>
        <v>1.0360909423651485</v>
      </c>
      <c r="X59" s="306">
        <f t="shared" si="2"/>
        <v>121.721</v>
      </c>
      <c r="Y59" s="306">
        <v>117.48099999999999</v>
      </c>
      <c r="Z59" s="305">
        <f t="shared" si="30"/>
        <v>2429.6332598462732</v>
      </c>
      <c r="AA59" s="307">
        <f>+S59</f>
        <v>108</v>
      </c>
      <c r="AB59" s="308">
        <f>+AA59*((L59*J59)/12)</f>
        <v>21105</v>
      </c>
      <c r="AC59" s="309">
        <v>1</v>
      </c>
      <c r="AD59" s="309">
        <f>+Y59</f>
        <v>117.48099999999999</v>
      </c>
      <c r="AE59" s="309">
        <f t="shared" si="6"/>
        <v>121.721</v>
      </c>
      <c r="AF59" s="308">
        <f>+AB59*AC59</f>
        <v>21105</v>
      </c>
      <c r="AG59" s="308">
        <f>+Z59*0.5</f>
        <v>1214.8166299231366</v>
      </c>
      <c r="AH59" s="308">
        <f>IF(+AF59-AG59&lt;0,0,+AF59-AG59)</f>
        <v>19890.183370076862</v>
      </c>
    </row>
    <row r="60" spans="1:34">
      <c r="A60" s="279">
        <v>51</v>
      </c>
      <c r="B60" s="455" t="s">
        <v>620</v>
      </c>
      <c r="C60" s="457" t="s">
        <v>618</v>
      </c>
      <c r="D60" s="392">
        <v>42370</v>
      </c>
      <c r="E60" s="392">
        <v>42370</v>
      </c>
      <c r="F60" s="393">
        <v>1</v>
      </c>
      <c r="G60" s="393">
        <f t="shared" si="27"/>
        <v>2</v>
      </c>
      <c r="H60" s="393">
        <f t="shared" si="28"/>
        <v>2016</v>
      </c>
      <c r="I60" s="392">
        <v>42370</v>
      </c>
      <c r="J60" s="394">
        <v>0.1</v>
      </c>
      <c r="K60" s="394">
        <v>1</v>
      </c>
      <c r="L60" s="395">
        <v>23450</v>
      </c>
      <c r="M60" s="395"/>
      <c r="N60" s="396"/>
      <c r="O60" s="396"/>
      <c r="P60" s="397" t="s">
        <v>521</v>
      </c>
      <c r="Q60" s="398">
        <v>120</v>
      </c>
      <c r="R60" s="393">
        <f>INT((($R$6-I60)/365)*12)</f>
        <v>12</v>
      </c>
      <c r="S60" s="393">
        <f t="shared" si="15"/>
        <v>108</v>
      </c>
      <c r="T60" s="398">
        <v>12</v>
      </c>
      <c r="U60" s="398">
        <f t="shared" si="9"/>
        <v>12</v>
      </c>
      <c r="V60" s="399">
        <f t="shared" si="29"/>
        <v>2345</v>
      </c>
      <c r="W60" s="306">
        <f t="shared" si="1"/>
        <v>1.072932735109787</v>
      </c>
      <c r="X60" s="306">
        <f t="shared" si="2"/>
        <v>121.721</v>
      </c>
      <c r="Y60" s="306">
        <v>113.447</v>
      </c>
      <c r="Z60" s="305">
        <f t="shared" si="30"/>
        <v>2516.0272638324504</v>
      </c>
      <c r="AA60" s="307">
        <f t="shared" si="10"/>
        <v>108</v>
      </c>
      <c r="AB60" s="308">
        <f t="shared" si="11"/>
        <v>21105</v>
      </c>
      <c r="AC60" s="309">
        <f>+AE60/AD60</f>
        <v>1.072932735109787</v>
      </c>
      <c r="AD60" s="309">
        <f t="shared" si="5"/>
        <v>113.447</v>
      </c>
      <c r="AE60" s="309">
        <f t="shared" si="6"/>
        <v>121.721</v>
      </c>
      <c r="AF60" s="308">
        <f t="shared" si="12"/>
        <v>22644.245374492057</v>
      </c>
      <c r="AG60" s="308">
        <f t="shared" si="13"/>
        <v>1258.0136319162252</v>
      </c>
      <c r="AH60" s="308">
        <f t="shared" si="14"/>
        <v>21386.23174257583</v>
      </c>
    </row>
    <row r="61" spans="1:34">
      <c r="A61" s="279">
        <v>52</v>
      </c>
      <c r="B61" s="455" t="s">
        <v>621</v>
      </c>
      <c r="C61" s="457" t="s">
        <v>622</v>
      </c>
      <c r="D61" s="392">
        <v>42370</v>
      </c>
      <c r="E61" s="392">
        <v>42370</v>
      </c>
      <c r="F61" s="393">
        <v>1</v>
      </c>
      <c r="G61" s="393">
        <f t="shared" si="27"/>
        <v>2</v>
      </c>
      <c r="H61" s="393">
        <f t="shared" si="28"/>
        <v>2016</v>
      </c>
      <c r="I61" s="392">
        <v>42370</v>
      </c>
      <c r="J61" s="394">
        <v>0.1</v>
      </c>
      <c r="K61" s="394">
        <v>1</v>
      </c>
      <c r="L61" s="395">
        <v>4935.8</v>
      </c>
      <c r="M61" s="395"/>
      <c r="N61" s="396"/>
      <c r="O61" s="396"/>
      <c r="P61" s="397" t="s">
        <v>521</v>
      </c>
      <c r="Q61" s="398">
        <v>120</v>
      </c>
      <c r="R61" s="393">
        <f>INT((($R$6-I61)/365)*12)</f>
        <v>12</v>
      </c>
      <c r="S61" s="393">
        <f t="shared" si="15"/>
        <v>108</v>
      </c>
      <c r="T61" s="398">
        <v>12</v>
      </c>
      <c r="U61" s="398">
        <f t="shared" si="9"/>
        <v>12</v>
      </c>
      <c r="V61" s="399">
        <f t="shared" si="29"/>
        <v>493.58000000000004</v>
      </c>
      <c r="W61" s="306">
        <f t="shared" si="1"/>
        <v>1.072932735109787</v>
      </c>
      <c r="X61" s="306">
        <f t="shared" si="2"/>
        <v>121.721</v>
      </c>
      <c r="Y61" s="306">
        <v>113.447</v>
      </c>
      <c r="Z61" s="305">
        <f t="shared" si="30"/>
        <v>529.57813939548873</v>
      </c>
      <c r="AA61" s="307">
        <f t="shared" si="10"/>
        <v>108</v>
      </c>
      <c r="AB61" s="308">
        <f t="shared" si="11"/>
        <v>4442.22</v>
      </c>
      <c r="AC61" s="309">
        <f>+AE61/AD61</f>
        <v>1.072932735109787</v>
      </c>
      <c r="AD61" s="309">
        <f t="shared" si="5"/>
        <v>113.447</v>
      </c>
      <c r="AE61" s="309">
        <f t="shared" si="6"/>
        <v>121.721</v>
      </c>
      <c r="AF61" s="308">
        <f t="shared" si="12"/>
        <v>4766.2032545593984</v>
      </c>
      <c r="AG61" s="308">
        <f t="shared" si="13"/>
        <v>264.78906969774437</v>
      </c>
      <c r="AH61" s="308">
        <f t="shared" si="14"/>
        <v>4501.4141848616537</v>
      </c>
    </row>
    <row r="62" spans="1:34">
      <c r="A62" s="279">
        <v>53</v>
      </c>
      <c r="B62" s="455" t="s">
        <v>623</v>
      </c>
      <c r="C62" s="457" t="s">
        <v>622</v>
      </c>
      <c r="D62" s="392">
        <v>42370</v>
      </c>
      <c r="E62" s="392">
        <v>42370</v>
      </c>
      <c r="F62" s="393">
        <v>1</v>
      </c>
      <c r="G62" s="393">
        <f t="shared" si="27"/>
        <v>2</v>
      </c>
      <c r="H62" s="393">
        <f t="shared" si="28"/>
        <v>2016</v>
      </c>
      <c r="I62" s="392">
        <v>42370</v>
      </c>
      <c r="J62" s="394">
        <v>0.1</v>
      </c>
      <c r="K62" s="394">
        <v>1</v>
      </c>
      <c r="L62" s="395">
        <v>4935.8</v>
      </c>
      <c r="M62" s="395"/>
      <c r="N62" s="396"/>
      <c r="O62" s="396"/>
      <c r="P62" s="397" t="s">
        <v>521</v>
      </c>
      <c r="Q62" s="398">
        <v>120</v>
      </c>
      <c r="R62" s="393">
        <f>INT((($R$6-I62)/365)*12)</f>
        <v>12</v>
      </c>
      <c r="S62" s="393">
        <f>IF(R62&lt;0,Q62,IF(R62&gt;Q62,0,Q62-R62))</f>
        <v>108</v>
      </c>
      <c r="T62" s="398">
        <v>12</v>
      </c>
      <c r="U62" s="398">
        <f>IF(S62=0,0,IF(T62&lt;S62,T62,S62))</f>
        <v>12</v>
      </c>
      <c r="V62" s="399">
        <f>+((L62*J62)/12)*U62</f>
        <v>493.58000000000004</v>
      </c>
      <c r="W62" s="306">
        <f>+X62/Y62</f>
        <v>1.072932735109787</v>
      </c>
      <c r="X62" s="306">
        <f t="shared" si="2"/>
        <v>121.721</v>
      </c>
      <c r="Y62" s="306">
        <v>113.447</v>
      </c>
      <c r="Z62" s="305">
        <f>+V62*W62</f>
        <v>529.57813939548873</v>
      </c>
      <c r="AA62" s="307">
        <f>+S62</f>
        <v>108</v>
      </c>
      <c r="AB62" s="308">
        <f>+AA62*((L62*J62)/12)</f>
        <v>4442.22</v>
      </c>
      <c r="AC62" s="309">
        <f>+AE62/AD62</f>
        <v>1.072932735109787</v>
      </c>
      <c r="AD62" s="309">
        <f>+Y62</f>
        <v>113.447</v>
      </c>
      <c r="AE62" s="309">
        <f t="shared" si="6"/>
        <v>121.721</v>
      </c>
      <c r="AF62" s="308">
        <f>+AB62*AC62</f>
        <v>4766.2032545593984</v>
      </c>
      <c r="AG62" s="308">
        <f>+Z62*0.5</f>
        <v>264.78906969774437</v>
      </c>
      <c r="AH62" s="308">
        <f>IF(+AF62-AG62&lt;0,0,+AF62-AG62)</f>
        <v>4501.4141848616537</v>
      </c>
    </row>
    <row r="63" spans="1:34">
      <c r="A63" s="279">
        <v>54</v>
      </c>
      <c r="B63" s="455" t="s">
        <v>624</v>
      </c>
      <c r="C63" s="458" t="s">
        <v>625</v>
      </c>
      <c r="D63" s="392">
        <v>42370</v>
      </c>
      <c r="E63" s="392">
        <v>42370</v>
      </c>
      <c r="F63" s="393">
        <v>1</v>
      </c>
      <c r="G63" s="393">
        <f t="shared" si="27"/>
        <v>2</v>
      </c>
      <c r="H63" s="393">
        <f t="shared" si="28"/>
        <v>2016</v>
      </c>
      <c r="I63" s="392">
        <v>42370</v>
      </c>
      <c r="J63" s="394">
        <v>0.1</v>
      </c>
      <c r="K63" s="394">
        <v>1</v>
      </c>
      <c r="L63" s="395">
        <v>9431.16</v>
      </c>
      <c r="M63" s="395"/>
      <c r="N63" s="396"/>
      <c r="O63" s="396"/>
      <c r="P63" s="401" t="s">
        <v>521</v>
      </c>
      <c r="Q63" s="402">
        <v>120</v>
      </c>
      <c r="R63" s="403">
        <f>2+12</f>
        <v>14</v>
      </c>
      <c r="S63" s="403">
        <f>IF(R63&lt;0,Q63,IF(R63&gt;Q63,0,Q63-R63))</f>
        <v>106</v>
      </c>
      <c r="T63" s="402">
        <v>12</v>
      </c>
      <c r="U63" s="402">
        <f>IF(S63=0,0,IF(T63&lt;S63,T63,S63))</f>
        <v>12</v>
      </c>
      <c r="V63" s="404">
        <f>+((L63*J63)/12)*U63</f>
        <v>943.11599999999999</v>
      </c>
      <c r="W63" s="314">
        <f>+X63/Y63</f>
        <v>1.0530318104350687</v>
      </c>
      <c r="X63" s="314">
        <f t="shared" si="2"/>
        <v>121.721</v>
      </c>
      <c r="Y63" s="314">
        <v>115.59099999999999</v>
      </c>
      <c r="Z63" s="313">
        <f>+V63*W63</f>
        <v>993.13114893028023</v>
      </c>
      <c r="AA63" s="315">
        <f>+S63</f>
        <v>106</v>
      </c>
      <c r="AB63" s="316">
        <f>+AA63*((L63*J63)/12)</f>
        <v>8330.8580000000002</v>
      </c>
      <c r="AC63" s="317">
        <f>+AE63/AD63</f>
        <v>1.0530318104350687</v>
      </c>
      <c r="AD63" s="317">
        <f>+Y63</f>
        <v>115.59099999999999</v>
      </c>
      <c r="AE63" s="317">
        <f t="shared" si="6"/>
        <v>121.721</v>
      </c>
      <c r="AF63" s="316">
        <f>+AB63*AC63</f>
        <v>8772.6584822174755</v>
      </c>
      <c r="AG63" s="316">
        <f>+Z63*0.5</f>
        <v>496.56557446514012</v>
      </c>
      <c r="AH63" s="316">
        <f>IF(+AF63-AG63&lt;0,0,+AF63-AG63)</f>
        <v>8276.092907752336</v>
      </c>
    </row>
    <row r="64" spans="1:34">
      <c r="B64" s="406"/>
      <c r="C64" s="407"/>
      <c r="D64" s="392"/>
      <c r="E64" s="392"/>
      <c r="F64" s="393"/>
      <c r="G64" s="393"/>
      <c r="H64" s="393"/>
      <c r="I64" s="392"/>
      <c r="J64" s="394"/>
      <c r="K64" s="394"/>
      <c r="L64" s="419">
        <f>SUM(L39:L63)</f>
        <v>136116.78</v>
      </c>
      <c r="M64" s="395"/>
      <c r="N64" s="396"/>
      <c r="O64" s="396"/>
      <c r="P64" s="406"/>
      <c r="Q64" s="407"/>
      <c r="R64" s="408"/>
      <c r="S64" s="408"/>
      <c r="T64" s="407"/>
      <c r="U64" s="407"/>
      <c r="V64" s="409"/>
      <c r="W64" s="319"/>
      <c r="X64" s="319"/>
      <c r="Y64" s="319"/>
      <c r="Z64" s="318"/>
      <c r="AA64" s="320"/>
      <c r="AB64" s="321"/>
      <c r="AC64" s="322"/>
      <c r="AD64" s="322"/>
      <c r="AE64" s="322"/>
      <c r="AF64" s="321"/>
      <c r="AG64" s="321"/>
      <c r="AH64" s="321"/>
    </row>
    <row r="65" spans="1:34" ht="12" thickBot="1">
      <c r="B65" s="411"/>
      <c r="C65" s="451"/>
      <c r="D65" s="392"/>
      <c r="E65" s="392"/>
      <c r="F65" s="393"/>
      <c r="G65" s="393"/>
      <c r="H65" s="393"/>
      <c r="I65" s="392"/>
      <c r="J65" s="394"/>
      <c r="K65" s="394"/>
      <c r="L65" s="410"/>
      <c r="M65" s="395"/>
      <c r="N65" s="396"/>
      <c r="O65" s="396"/>
      <c r="P65" s="411"/>
      <c r="Q65" s="412"/>
      <c r="R65" s="413"/>
      <c r="S65" s="413"/>
      <c r="T65" s="412"/>
      <c r="U65" s="412"/>
      <c r="V65" s="414"/>
      <c r="W65" s="324"/>
      <c r="X65" s="324"/>
      <c r="Y65" s="324"/>
      <c r="Z65" s="323"/>
      <c r="AA65" s="325"/>
      <c r="AB65" s="326"/>
      <c r="AC65" s="327"/>
      <c r="AD65" s="327"/>
      <c r="AE65" s="327"/>
      <c r="AF65" s="326"/>
      <c r="AG65" s="326"/>
      <c r="AH65" s="326"/>
    </row>
    <row r="66" spans="1:34">
      <c r="A66" s="279">
        <v>55</v>
      </c>
      <c r="B66" s="455" t="s">
        <v>626</v>
      </c>
      <c r="C66" s="456" t="s">
        <v>627</v>
      </c>
      <c r="D66" s="392">
        <v>42370</v>
      </c>
      <c r="E66" s="392">
        <v>42370</v>
      </c>
      <c r="F66" s="393">
        <v>1</v>
      </c>
      <c r="G66" s="393">
        <f>IF(MONTH(D66)+1=13,1,MONTH(D66)+1)</f>
        <v>2</v>
      </c>
      <c r="H66" s="393">
        <f>IF(MONTH(D66)+1=13,YEAR(D66)+1,YEAR(D66))</f>
        <v>2016</v>
      </c>
      <c r="I66" s="392">
        <v>42370</v>
      </c>
      <c r="J66" s="400">
        <v>0.33300000000000002</v>
      </c>
      <c r="K66" s="394">
        <v>1</v>
      </c>
      <c r="L66" s="395">
        <v>2998.99</v>
      </c>
      <c r="M66" s="395"/>
      <c r="N66" s="396"/>
      <c r="O66" s="396"/>
      <c r="P66" s="397" t="s">
        <v>521</v>
      </c>
      <c r="Q66" s="398">
        <f>3*12</f>
        <v>36</v>
      </c>
      <c r="R66" s="393">
        <f>INT((($R$6-I66)/365)*12)</f>
        <v>12</v>
      </c>
      <c r="S66" s="393">
        <f>IF(R66&lt;0,Q66,IF(R66&gt;Q66,0,Q66-R66))</f>
        <v>24</v>
      </c>
      <c r="T66" s="398">
        <v>12</v>
      </c>
      <c r="U66" s="398">
        <f>IF(S66=0,0,IF(T66&lt;S66,T66,S66))</f>
        <v>12</v>
      </c>
      <c r="V66" s="399">
        <f>+((L66*J66)/12)*U66</f>
        <v>998.66367000000014</v>
      </c>
      <c r="W66" s="306">
        <f>+X66/Y66</f>
        <v>1.0687499451229685</v>
      </c>
      <c r="X66" s="306">
        <f t="shared" si="2"/>
        <v>121.721</v>
      </c>
      <c r="Y66" s="306">
        <v>113.89100000000001</v>
      </c>
      <c r="Z66" s="305">
        <f>+V66*W66</f>
        <v>1067.3217425088026</v>
      </c>
      <c r="AA66" s="307">
        <f>+S66</f>
        <v>24</v>
      </c>
      <c r="AB66" s="308">
        <f>+AA66*((L66*J66)/12)</f>
        <v>1997.3273400000003</v>
      </c>
      <c r="AC66" s="309">
        <f>+AE66/AD66</f>
        <v>1.0687499451229685</v>
      </c>
      <c r="AD66" s="309">
        <f>+Y66</f>
        <v>113.89100000000001</v>
      </c>
      <c r="AE66" s="309">
        <f t="shared" si="6"/>
        <v>121.721</v>
      </c>
      <c r="AF66" s="308">
        <f>+AB66*AC66</f>
        <v>2134.6434850176051</v>
      </c>
      <c r="AG66" s="308">
        <f>+Z66*0.5</f>
        <v>533.66087125440129</v>
      </c>
      <c r="AH66" s="308">
        <f>IF(+AF66-AG66&lt;0,0,+AF66-AG66)</f>
        <v>1600.982613763204</v>
      </c>
    </row>
    <row r="67" spans="1:34">
      <c r="A67" s="279">
        <v>56</v>
      </c>
      <c r="B67" s="455" t="s">
        <v>628</v>
      </c>
      <c r="C67" s="457" t="s">
        <v>629</v>
      </c>
      <c r="D67" s="392">
        <v>42370</v>
      </c>
      <c r="E67" s="392">
        <v>42370</v>
      </c>
      <c r="F67" s="393">
        <v>1</v>
      </c>
      <c r="G67" s="393">
        <f>IF(MONTH(D67)+1=13,1,MONTH(D67)+1)</f>
        <v>2</v>
      </c>
      <c r="H67" s="393">
        <f>IF(MONTH(D67)+1=13,YEAR(D67)+1,YEAR(D67))</f>
        <v>2016</v>
      </c>
      <c r="I67" s="392">
        <v>42370</v>
      </c>
      <c r="J67" s="400">
        <v>0.33300000000000002</v>
      </c>
      <c r="K67" s="394">
        <v>1</v>
      </c>
      <c r="L67" s="395">
        <v>2998.99</v>
      </c>
      <c r="M67" s="395"/>
      <c r="N67" s="396"/>
      <c r="O67" s="396"/>
      <c r="P67" s="397" t="s">
        <v>521</v>
      </c>
      <c r="Q67" s="398">
        <f>3*12</f>
        <v>36</v>
      </c>
      <c r="R67" s="393">
        <f>3+12</f>
        <v>15</v>
      </c>
      <c r="S67" s="393">
        <f>IF(R67&lt;0,Q67,IF(R67&gt;Q67,0,Q67-R67))</f>
        <v>21</v>
      </c>
      <c r="T67" s="398">
        <v>12</v>
      </c>
      <c r="U67" s="398">
        <f>IF(S67=0,0,IF(T67&lt;S67,T67,S67))</f>
        <v>12</v>
      </c>
      <c r="V67" s="399">
        <f>+((L67*J67)/12)*U67</f>
        <v>998.66367000000014</v>
      </c>
      <c r="W67" s="306">
        <f>+X67/Y67</f>
        <v>1.0606108134012984</v>
      </c>
      <c r="X67" s="306">
        <f t="shared" si="2"/>
        <v>121.721</v>
      </c>
      <c r="Y67" s="306">
        <v>114.765</v>
      </c>
      <c r="Z67" s="305">
        <f>+V67*W67</f>
        <v>1059.1934873530261</v>
      </c>
      <c r="AA67" s="307">
        <f>+S67</f>
        <v>21</v>
      </c>
      <c r="AB67" s="308">
        <f>+AA67*((L67*J67)/12)</f>
        <v>1747.6614225000001</v>
      </c>
      <c r="AC67" s="309">
        <f>+AE67/AD67</f>
        <v>1.0606108134012984</v>
      </c>
      <c r="AD67" s="309">
        <f>+Y67</f>
        <v>114.765</v>
      </c>
      <c r="AE67" s="309">
        <f t="shared" si="6"/>
        <v>121.721</v>
      </c>
      <c r="AF67" s="308">
        <f>+AB67*AC67</f>
        <v>1853.5886028677953</v>
      </c>
      <c r="AG67" s="308">
        <f>+Z67*0.5</f>
        <v>529.59674367651303</v>
      </c>
      <c r="AH67" s="308">
        <f>IF(+AF67-AG67&lt;0,0,+AF67-AG67)</f>
        <v>1323.9918591912824</v>
      </c>
    </row>
    <row r="68" spans="1:34">
      <c r="B68" s="455" t="s">
        <v>815</v>
      </c>
      <c r="C68" s="457" t="s">
        <v>802</v>
      </c>
      <c r="D68" s="392">
        <v>42893</v>
      </c>
      <c r="E68" s="392">
        <v>42917</v>
      </c>
      <c r="F68" s="393">
        <v>1</v>
      </c>
      <c r="G68" s="393">
        <f>IF(MONTH(D68)+1=13,1,MONTH(D68)+1)</f>
        <v>7</v>
      </c>
      <c r="H68" s="393">
        <f>IF(MONTH(D68)+1=13,YEAR(D68)+1,YEAR(D68))</f>
        <v>2017</v>
      </c>
      <c r="I68" s="392">
        <v>42917</v>
      </c>
      <c r="J68" s="400">
        <v>0.33300000000000002</v>
      </c>
      <c r="K68" s="394">
        <v>1</v>
      </c>
      <c r="L68" s="395">
        <v>9396.01</v>
      </c>
      <c r="M68" s="395"/>
      <c r="N68" s="396"/>
      <c r="O68" s="396"/>
      <c r="P68" s="397" t="s">
        <v>521</v>
      </c>
      <c r="Q68" s="398">
        <f>3*12</f>
        <v>36</v>
      </c>
      <c r="R68" s="393">
        <v>0</v>
      </c>
      <c r="S68" s="393">
        <v>6</v>
      </c>
      <c r="T68" s="398">
        <v>0</v>
      </c>
      <c r="U68" s="398">
        <f>IF(S68=0,0,IF(T68&lt;S68,T68,S68))</f>
        <v>0</v>
      </c>
      <c r="V68" s="399">
        <f>+((L68*J68)/12)*U68</f>
        <v>0</v>
      </c>
      <c r="W68" s="306"/>
      <c r="X68" s="306"/>
      <c r="Y68" s="306"/>
      <c r="Z68" s="305"/>
      <c r="AA68" s="307"/>
      <c r="AB68" s="308"/>
      <c r="AC68" s="309"/>
      <c r="AD68" s="309"/>
      <c r="AE68" s="309"/>
      <c r="AF68" s="308"/>
      <c r="AG68" s="308"/>
      <c r="AH68" s="308"/>
    </row>
    <row r="69" spans="1:34">
      <c r="A69" s="279">
        <v>57</v>
      </c>
      <c r="B69" s="455" t="s">
        <v>630</v>
      </c>
      <c r="C69" s="457" t="s">
        <v>631</v>
      </c>
      <c r="D69" s="392">
        <v>42370</v>
      </c>
      <c r="E69" s="392">
        <v>42370</v>
      </c>
      <c r="F69" s="393">
        <v>1</v>
      </c>
      <c r="G69" s="393">
        <f>IF(MONTH(D69)+1=13,1,MONTH(D69)+1)</f>
        <v>2</v>
      </c>
      <c r="H69" s="393">
        <f>IF(MONTH(D69)+1=13,YEAR(D69)+1,YEAR(D69))</f>
        <v>2016</v>
      </c>
      <c r="I69" s="392">
        <v>42370</v>
      </c>
      <c r="J69" s="400">
        <v>0.33300000000000002</v>
      </c>
      <c r="K69" s="394">
        <v>1</v>
      </c>
      <c r="L69" s="395">
        <v>2076.9899999999998</v>
      </c>
      <c r="M69" s="395"/>
      <c r="N69" s="396"/>
      <c r="O69" s="396"/>
      <c r="P69" s="397" t="s">
        <v>521</v>
      </c>
      <c r="Q69" s="398">
        <f>3*12</f>
        <v>36</v>
      </c>
      <c r="R69" s="393">
        <f>3+12</f>
        <v>15</v>
      </c>
      <c r="S69" s="393">
        <f>IF(R69&lt;0,Q69,IF(R69&gt;Q69,0,Q69-R69))</f>
        <v>21</v>
      </c>
      <c r="T69" s="398">
        <v>12</v>
      </c>
      <c r="U69" s="398">
        <f>IF(S69=0,0,IF(T69&lt;S69,T69,S69))</f>
        <v>12</v>
      </c>
      <c r="V69" s="399">
        <f>+((L69*J69)/12)*U69</f>
        <v>691.63766999999996</v>
      </c>
      <c r="W69" s="306">
        <f>+X69/Y69</f>
        <v>1.0606108134012984</v>
      </c>
      <c r="X69" s="306">
        <f t="shared" si="2"/>
        <v>121.721</v>
      </c>
      <c r="Y69" s="306">
        <v>114.765</v>
      </c>
      <c r="Z69" s="305">
        <f>+V69*W69</f>
        <v>733.55839175767869</v>
      </c>
      <c r="AA69" s="307">
        <f>+S69</f>
        <v>21</v>
      </c>
      <c r="AB69" s="308">
        <f>+AA69*((L69*J69)/12)</f>
        <v>1210.3659224999999</v>
      </c>
      <c r="AC69" s="309">
        <f>+AE69/AD69</f>
        <v>1.0606108134012984</v>
      </c>
      <c r="AD69" s="309">
        <f>+Y69</f>
        <v>114.765</v>
      </c>
      <c r="AE69" s="309">
        <f t="shared" si="6"/>
        <v>121.721</v>
      </c>
      <c r="AF69" s="308">
        <f>+AB69*AC69</f>
        <v>1283.7271855759377</v>
      </c>
      <c r="AG69" s="308">
        <f>+Z69*0.5</f>
        <v>366.77919587883935</v>
      </c>
      <c r="AH69" s="308">
        <f>IF(+AF69-AG69&lt;0,0,+AF69-AG69)</f>
        <v>916.94798969709836</v>
      </c>
    </row>
    <row r="70" spans="1:34">
      <c r="A70" s="279">
        <v>58</v>
      </c>
      <c r="B70" s="461" t="s">
        <v>632</v>
      </c>
      <c r="C70" s="458" t="s">
        <v>633</v>
      </c>
      <c r="D70" s="392">
        <v>42370</v>
      </c>
      <c r="E70" s="392">
        <v>42370</v>
      </c>
      <c r="F70" s="393">
        <v>1</v>
      </c>
      <c r="G70" s="393">
        <f>IF(MONTH(D70)+1=13,1,MONTH(D70)+1)</f>
        <v>2</v>
      </c>
      <c r="H70" s="393">
        <f>IF(MONTH(D70)+1=13,YEAR(D70)+1,YEAR(D70))</f>
        <v>2016</v>
      </c>
      <c r="I70" s="392">
        <v>42370</v>
      </c>
      <c r="J70" s="400">
        <v>0.33300000000000002</v>
      </c>
      <c r="K70" s="394">
        <v>1</v>
      </c>
      <c r="L70" s="395">
        <v>1648.99</v>
      </c>
      <c r="M70" s="395"/>
      <c r="N70" s="396"/>
      <c r="O70" s="396"/>
      <c r="P70" s="401" t="s">
        <v>521</v>
      </c>
      <c r="Q70" s="398">
        <f>3*12</f>
        <v>36</v>
      </c>
      <c r="R70" s="403">
        <f>3+12</f>
        <v>15</v>
      </c>
      <c r="S70" s="403">
        <f>IF(R70&lt;0,Q70,IF(R70&gt;Q70,0,Q70-R70))</f>
        <v>21</v>
      </c>
      <c r="T70" s="402">
        <v>12</v>
      </c>
      <c r="U70" s="402">
        <f>IF(S70=0,0,IF(T70&lt;S70,T70,S70))</f>
        <v>12</v>
      </c>
      <c r="V70" s="404">
        <f>+((L70*J70)/12)*U70</f>
        <v>549.11367000000007</v>
      </c>
      <c r="W70" s="314">
        <f>+X70/Y70</f>
        <v>1.0606108134012984</v>
      </c>
      <c r="X70" s="314">
        <f t="shared" si="2"/>
        <v>121.721</v>
      </c>
      <c r="Y70" s="314">
        <v>114.765</v>
      </c>
      <c r="Z70" s="313">
        <f>+V70*W70</f>
        <v>582.39589618847219</v>
      </c>
      <c r="AA70" s="315">
        <f>+S70</f>
        <v>21</v>
      </c>
      <c r="AB70" s="316">
        <f>+AA70*((L70*J70)/12)</f>
        <v>960.94892250000021</v>
      </c>
      <c r="AC70" s="317">
        <f>+AE70/AD70</f>
        <v>1.0606108134012984</v>
      </c>
      <c r="AD70" s="317">
        <f>+Y70</f>
        <v>114.765</v>
      </c>
      <c r="AE70" s="317">
        <f t="shared" si="6"/>
        <v>121.721</v>
      </c>
      <c r="AF70" s="316">
        <f>+AB70*AC70</f>
        <v>1019.1928183298264</v>
      </c>
      <c r="AG70" s="316">
        <f>+Z70*0.5</f>
        <v>291.1979480942361</v>
      </c>
      <c r="AH70" s="316">
        <f>IF(+AF70-AG70&lt;0,0,+AF70-AG70)</f>
        <v>727.99487023559027</v>
      </c>
    </row>
    <row r="71" spans="1:34">
      <c r="B71" s="406"/>
      <c r="C71" s="407"/>
      <c r="D71" s="392"/>
      <c r="E71" s="392"/>
      <c r="F71" s="393"/>
      <c r="G71" s="393"/>
      <c r="H71" s="393"/>
      <c r="I71" s="392"/>
      <c r="J71" s="394"/>
      <c r="K71" s="394"/>
      <c r="L71" s="419">
        <f>SUM(L66:L70)</f>
        <v>19119.97</v>
      </c>
      <c r="M71" s="395"/>
      <c r="N71" s="396"/>
      <c r="O71" s="396"/>
      <c r="P71" s="406"/>
      <c r="Q71" s="407"/>
      <c r="R71" s="408"/>
      <c r="S71" s="408"/>
      <c r="T71" s="407"/>
      <c r="U71" s="407"/>
      <c r="V71" s="409"/>
      <c r="W71" s="319"/>
      <c r="X71" s="319"/>
      <c r="Y71" s="319"/>
      <c r="Z71" s="318"/>
      <c r="AA71" s="320"/>
      <c r="AB71" s="321"/>
      <c r="AC71" s="322"/>
      <c r="AD71" s="322"/>
      <c r="AE71" s="322"/>
      <c r="AF71" s="321"/>
      <c r="AG71" s="321"/>
      <c r="AH71" s="321"/>
    </row>
    <row r="72" spans="1:34" ht="12" thickBot="1">
      <c r="B72" s="411"/>
      <c r="C72" s="451"/>
      <c r="D72" s="392"/>
      <c r="E72" s="392"/>
      <c r="F72" s="393"/>
      <c r="G72" s="393"/>
      <c r="H72" s="393"/>
      <c r="I72" s="392"/>
      <c r="J72" s="394"/>
      <c r="K72" s="394"/>
      <c r="L72" s="410"/>
      <c r="M72" s="395"/>
      <c r="N72" s="396"/>
      <c r="O72" s="396"/>
      <c r="P72" s="411"/>
      <c r="Q72" s="412"/>
      <c r="R72" s="413"/>
      <c r="S72" s="413"/>
      <c r="T72" s="412"/>
      <c r="U72" s="412"/>
      <c r="V72" s="414"/>
      <c r="W72" s="324"/>
      <c r="X72" s="324"/>
      <c r="Y72" s="324"/>
      <c r="Z72" s="323"/>
      <c r="AA72" s="325"/>
      <c r="AB72" s="326"/>
      <c r="AC72" s="327"/>
      <c r="AD72" s="327"/>
      <c r="AE72" s="327"/>
      <c r="AF72" s="326"/>
      <c r="AG72" s="326"/>
      <c r="AH72" s="326"/>
    </row>
    <row r="73" spans="1:34">
      <c r="A73" s="279">
        <v>59</v>
      </c>
      <c r="B73" s="455" t="s">
        <v>634</v>
      </c>
      <c r="C73" s="456" t="s">
        <v>635</v>
      </c>
      <c r="D73" s="392">
        <v>42370</v>
      </c>
      <c r="E73" s="392">
        <v>42370</v>
      </c>
      <c r="F73" s="393">
        <v>1</v>
      </c>
      <c r="G73" s="393">
        <f>IF(MONTH(D73)+1=13,1,MONTH(D73)+1)</f>
        <v>2</v>
      </c>
      <c r="H73" s="393">
        <f>IF(MONTH(D73)+1=13,YEAR(D73)+1,YEAR(D73))</f>
        <v>2016</v>
      </c>
      <c r="I73" s="392">
        <v>42370</v>
      </c>
      <c r="J73" s="394">
        <v>0.1</v>
      </c>
      <c r="K73" s="394">
        <v>1</v>
      </c>
      <c r="L73" s="395">
        <v>3000</v>
      </c>
      <c r="M73" s="395"/>
      <c r="N73" s="396"/>
      <c r="O73" s="396"/>
      <c r="P73" s="397" t="s">
        <v>521</v>
      </c>
      <c r="Q73" s="398">
        <v>120</v>
      </c>
      <c r="R73" s="393">
        <v>7</v>
      </c>
      <c r="S73" s="393">
        <f>IF(R73&lt;0,Q73,IF(R73&gt;Q73,0,Q73-R73))</f>
        <v>113</v>
      </c>
      <c r="T73" s="398">
        <v>12</v>
      </c>
      <c r="U73" s="398">
        <f>IF(S73=0,0,IF(T73&lt;S73,T73,S73))</f>
        <v>12</v>
      </c>
      <c r="V73" s="399">
        <f>+((L73*J73)/12)*U73</f>
        <v>300</v>
      </c>
      <c r="W73" s="306">
        <f>+X73/Y73</f>
        <v>1.0407240205885875</v>
      </c>
      <c r="X73" s="306">
        <f t="shared" ref="X73:X148" si="32">+$X$6</f>
        <v>121.721</v>
      </c>
      <c r="Y73" s="334">
        <v>116.958</v>
      </c>
      <c r="Z73" s="305">
        <f>+V73*W73</f>
        <v>312.21720617657627</v>
      </c>
      <c r="AA73" s="307">
        <f>+S73</f>
        <v>113</v>
      </c>
      <c r="AB73" s="308">
        <f>+AA73*((L73*J73)/12)</f>
        <v>2825</v>
      </c>
      <c r="AC73" s="309">
        <f>+AE73/AD73</f>
        <v>1.0407240205885875</v>
      </c>
      <c r="AD73" s="309">
        <f>+Y73</f>
        <v>116.958</v>
      </c>
      <c r="AE73" s="309">
        <f t="shared" ref="AE73:AE148" si="33">+$X$6</f>
        <v>121.721</v>
      </c>
      <c r="AF73" s="308">
        <f>+AB73*AC73</f>
        <v>2940.0453581627598</v>
      </c>
      <c r="AG73" s="308">
        <f>+Z73*0.5</f>
        <v>156.10860308828813</v>
      </c>
      <c r="AH73" s="308">
        <f>IF(+AF73-AG73&lt;0,0,+AF73-AG73)</f>
        <v>2783.9367550744719</v>
      </c>
    </row>
    <row r="74" spans="1:34">
      <c r="A74" s="279">
        <v>60</v>
      </c>
      <c r="B74" s="455" t="s">
        <v>636</v>
      </c>
      <c r="C74" s="457" t="s">
        <v>637</v>
      </c>
      <c r="D74" s="392">
        <v>42370</v>
      </c>
      <c r="E74" s="392">
        <v>42370</v>
      </c>
      <c r="F74" s="393">
        <v>1</v>
      </c>
      <c r="G74" s="393">
        <f>IF(MONTH(D74)+1=13,1,MONTH(D74)+1)</f>
        <v>2</v>
      </c>
      <c r="H74" s="393">
        <f>IF(MONTH(D74)+1=13,YEAR(D74)+1,YEAR(D74))</f>
        <v>2016</v>
      </c>
      <c r="I74" s="392">
        <v>42370</v>
      </c>
      <c r="J74" s="394">
        <v>0.1</v>
      </c>
      <c r="K74" s="394">
        <v>1</v>
      </c>
      <c r="L74" s="395">
        <v>5899</v>
      </c>
      <c r="M74" s="395"/>
      <c r="N74" s="396"/>
      <c r="O74" s="396"/>
      <c r="P74" s="397" t="s">
        <v>521</v>
      </c>
      <c r="Q74" s="398">
        <v>120</v>
      </c>
      <c r="R74" s="393">
        <f>INT((($R$6-I74)/365)*12)</f>
        <v>12</v>
      </c>
      <c r="S74" s="393">
        <f>IF(R74&lt;0,Q74,IF(R74&gt;Q74,0,Q74-R74))</f>
        <v>108</v>
      </c>
      <c r="T74" s="398">
        <v>12</v>
      </c>
      <c r="U74" s="398">
        <f>IF(S74=0,0,IF(T74&lt;S74,T74,S74))</f>
        <v>12</v>
      </c>
      <c r="V74" s="399">
        <f>+((L74*J74)/12)*U74</f>
        <v>589.9</v>
      </c>
      <c r="W74" s="306">
        <f>+X74/Y74</f>
        <v>1.0687499451229685</v>
      </c>
      <c r="X74" s="306">
        <f t="shared" si="32"/>
        <v>121.721</v>
      </c>
      <c r="Y74" s="306">
        <v>113.89100000000001</v>
      </c>
      <c r="Z74" s="305">
        <f>+V74*W74</f>
        <v>630.45559262803908</v>
      </c>
      <c r="AA74" s="307">
        <f>+S74</f>
        <v>108</v>
      </c>
      <c r="AB74" s="308">
        <f>+AA74*((L74*J74)/12)</f>
        <v>5309.0999999999995</v>
      </c>
      <c r="AC74" s="309">
        <f>+AE74/AD74</f>
        <v>1.0687499451229685</v>
      </c>
      <c r="AD74" s="309">
        <f>+Y74</f>
        <v>113.89100000000001</v>
      </c>
      <c r="AE74" s="309">
        <f t="shared" si="33"/>
        <v>121.721</v>
      </c>
      <c r="AF74" s="308">
        <f>+AB74*AC74</f>
        <v>5674.1003336523518</v>
      </c>
      <c r="AG74" s="308">
        <f>+Z74*0.5</f>
        <v>315.22779631401954</v>
      </c>
      <c r="AH74" s="308">
        <f>IF(+AF74-AG74&lt;0,0,+AF74-AG74)</f>
        <v>5358.8725373383322</v>
      </c>
    </row>
    <row r="75" spans="1:34">
      <c r="A75" s="279">
        <v>61</v>
      </c>
      <c r="B75" s="455" t="s">
        <v>630</v>
      </c>
      <c r="C75" s="458" t="s">
        <v>638</v>
      </c>
      <c r="D75" s="392">
        <v>42370</v>
      </c>
      <c r="E75" s="392">
        <v>42370</v>
      </c>
      <c r="F75" s="393">
        <v>1</v>
      </c>
      <c r="G75" s="393">
        <f>IF(MONTH(D75)+1=13,1,MONTH(D75)+1)</f>
        <v>2</v>
      </c>
      <c r="H75" s="393">
        <f>IF(MONTH(D75)+1=13,YEAR(D75)+1,YEAR(D75))</f>
        <v>2016</v>
      </c>
      <c r="I75" s="392">
        <v>42370</v>
      </c>
      <c r="J75" s="400">
        <v>0.33300000000000002</v>
      </c>
      <c r="K75" s="394">
        <v>1</v>
      </c>
      <c r="L75" s="395">
        <v>8693</v>
      </c>
      <c r="M75" s="395"/>
      <c r="N75" s="396"/>
      <c r="O75" s="396"/>
      <c r="P75" s="401" t="s">
        <v>521</v>
      </c>
      <c r="Q75" s="402">
        <f>3*12</f>
        <v>36</v>
      </c>
      <c r="R75" s="403">
        <f>INT((($R$6-I75)/365)*12)</f>
        <v>12</v>
      </c>
      <c r="S75" s="403">
        <f>IF(R75&lt;0,Q75,IF(R75&gt;Q75,0,Q75-R75))</f>
        <v>24</v>
      </c>
      <c r="T75" s="402">
        <v>12</v>
      </c>
      <c r="U75" s="402">
        <f>IF(S75=0,0,IF(T75&lt;S75,T75,S75))</f>
        <v>12</v>
      </c>
      <c r="V75" s="404">
        <f>+((L75*J75)/12)*U75</f>
        <v>2894.7690000000002</v>
      </c>
      <c r="W75" s="314">
        <f>+X75/Y75</f>
        <v>1.0687499451229685</v>
      </c>
      <c r="X75" s="314">
        <f t="shared" si="32"/>
        <v>121.721</v>
      </c>
      <c r="Y75" s="314">
        <v>113.89100000000001</v>
      </c>
      <c r="Z75" s="313">
        <f>+V75*W75</f>
        <v>3093.7842098936708</v>
      </c>
      <c r="AA75" s="315">
        <f>+S75</f>
        <v>24</v>
      </c>
      <c r="AB75" s="316">
        <f>+AA75*((L75*J75)/12)</f>
        <v>5789.5380000000005</v>
      </c>
      <c r="AC75" s="317">
        <f>+AE75/AD75</f>
        <v>1.0687499451229685</v>
      </c>
      <c r="AD75" s="317">
        <f>+Y75</f>
        <v>113.89100000000001</v>
      </c>
      <c r="AE75" s="317">
        <f t="shared" si="33"/>
        <v>121.721</v>
      </c>
      <c r="AF75" s="316">
        <f>+AB75*AC75</f>
        <v>6187.5684197873416</v>
      </c>
      <c r="AG75" s="316">
        <f>+Z75*0.5</f>
        <v>1546.8921049468354</v>
      </c>
      <c r="AH75" s="316">
        <f>IF(+AF75-AG75&lt;0,0,+AF75-AG75)</f>
        <v>4640.6763148405062</v>
      </c>
    </row>
    <row r="76" spans="1:34">
      <c r="B76" s="406"/>
      <c r="C76" s="407"/>
      <c r="D76" s="392"/>
      <c r="E76" s="392"/>
      <c r="F76" s="393"/>
      <c r="G76" s="393"/>
      <c r="H76" s="393"/>
      <c r="I76" s="392"/>
      <c r="J76" s="394"/>
      <c r="K76" s="394"/>
      <c r="L76" s="405">
        <f>SUM(L73:L75)</f>
        <v>17592</v>
      </c>
      <c r="M76" s="395"/>
      <c r="N76" s="396"/>
      <c r="O76" s="396"/>
      <c r="P76" s="406"/>
      <c r="Q76" s="407"/>
      <c r="R76" s="408"/>
      <c r="S76" s="408"/>
      <c r="T76" s="407"/>
      <c r="U76" s="407"/>
      <c r="V76" s="409"/>
      <c r="W76" s="319"/>
      <c r="X76" s="319"/>
      <c r="Y76" s="319"/>
      <c r="Z76" s="318"/>
      <c r="AA76" s="320"/>
      <c r="AB76" s="321"/>
      <c r="AC76" s="322"/>
      <c r="AD76" s="322"/>
      <c r="AE76" s="322"/>
      <c r="AF76" s="321"/>
      <c r="AG76" s="321"/>
      <c r="AH76" s="321"/>
    </row>
    <row r="77" spans="1:34" ht="12" thickBot="1">
      <c r="B77" s="411"/>
      <c r="C77" s="451"/>
      <c r="D77" s="392"/>
      <c r="E77" s="392"/>
      <c r="F77" s="393"/>
      <c r="G77" s="393"/>
      <c r="H77" s="393"/>
      <c r="I77" s="392"/>
      <c r="J77" s="394"/>
      <c r="K77" s="394"/>
      <c r="L77" s="410"/>
      <c r="M77" s="395"/>
      <c r="N77" s="396"/>
      <c r="O77" s="396"/>
      <c r="P77" s="411"/>
      <c r="Q77" s="412"/>
      <c r="R77" s="413"/>
      <c r="S77" s="413"/>
      <c r="T77" s="412"/>
      <c r="U77" s="412"/>
      <c r="V77" s="414"/>
      <c r="W77" s="324"/>
      <c r="X77" s="324"/>
      <c r="Y77" s="324"/>
      <c r="Z77" s="323"/>
      <c r="AA77" s="325"/>
      <c r="AB77" s="326"/>
      <c r="AC77" s="327"/>
      <c r="AD77" s="327"/>
      <c r="AE77" s="327"/>
      <c r="AF77" s="326"/>
      <c r="AG77" s="326"/>
      <c r="AH77" s="326"/>
    </row>
    <row r="78" spans="1:34">
      <c r="A78" s="279">
        <v>62</v>
      </c>
      <c r="B78" s="459" t="s">
        <v>639</v>
      </c>
      <c r="C78" s="456" t="s">
        <v>640</v>
      </c>
      <c r="D78" s="392">
        <v>42370</v>
      </c>
      <c r="E78" s="392">
        <v>42370</v>
      </c>
      <c r="F78" s="393">
        <v>1</v>
      </c>
      <c r="G78" s="393">
        <f t="shared" ref="G78:G119" si="34">IF(MONTH(D78)+1=13,1,MONTH(D78)+1)</f>
        <v>2</v>
      </c>
      <c r="H78" s="393">
        <f t="shared" ref="H78:H119" si="35">IF(MONTH(D78)+1=13,YEAR(D78)+1,YEAR(D78))</f>
        <v>2016</v>
      </c>
      <c r="I78" s="392">
        <v>42370</v>
      </c>
      <c r="J78" s="400">
        <v>0.33300000000000002</v>
      </c>
      <c r="K78" s="400">
        <v>0.33300000000000002</v>
      </c>
      <c r="L78" s="395">
        <v>3000</v>
      </c>
      <c r="M78" s="395"/>
      <c r="N78" s="396"/>
      <c r="O78" s="396"/>
      <c r="P78" s="415" t="s">
        <v>521</v>
      </c>
      <c r="Q78" s="398">
        <f>3*12</f>
        <v>36</v>
      </c>
      <c r="R78" s="417">
        <f>5+12</f>
        <v>17</v>
      </c>
      <c r="S78" s="417">
        <f t="shared" ref="S78:S94" si="36">IF(R78&lt;0,Q78,IF(R78&gt;Q78,0,Q78-R78))</f>
        <v>19</v>
      </c>
      <c r="T78" s="416">
        <v>12</v>
      </c>
      <c r="U78" s="416">
        <f t="shared" ref="U78:U119" si="37">IF(S78=0,0,IF(T78&lt;S78,T78,S78))</f>
        <v>12</v>
      </c>
      <c r="V78" s="418">
        <f t="shared" ref="V78:V119" si="38">+((L78*J78)/12)*U78</f>
        <v>999</v>
      </c>
      <c r="W78" s="329">
        <f t="shared" ref="W78:W94" si="39">+X78/Y78</f>
        <v>1.0674752470906013</v>
      </c>
      <c r="X78" s="329">
        <f t="shared" si="32"/>
        <v>121.721</v>
      </c>
      <c r="Y78" s="329">
        <v>114.027</v>
      </c>
      <c r="Z78" s="328">
        <f t="shared" ref="Z78:Z119" si="40">+V78*W78</f>
        <v>1066.4077718435108</v>
      </c>
      <c r="AA78" s="330">
        <f t="shared" ref="AA78:AA119" si="41">+S78</f>
        <v>19</v>
      </c>
      <c r="AB78" s="331">
        <f t="shared" ref="AB78:AB119" si="42">+AA78*((L78*J78)/12)</f>
        <v>1581.75</v>
      </c>
      <c r="AC78" s="332">
        <f>+AE78/AD78</f>
        <v>1.0674752470906013</v>
      </c>
      <c r="AD78" s="332">
        <f t="shared" ref="AD78:AD89" si="43">+Y78</f>
        <v>114.027</v>
      </c>
      <c r="AE78" s="332">
        <f t="shared" si="33"/>
        <v>121.721</v>
      </c>
      <c r="AF78" s="331">
        <f t="shared" ref="AF78:AF119" si="44">+AB78*AC78</f>
        <v>1688.4789720855586</v>
      </c>
      <c r="AG78" s="331">
        <f t="shared" ref="AG78:AG94" si="45">+Z78*0.5</f>
        <v>533.20388592175539</v>
      </c>
      <c r="AH78" s="331">
        <f t="shared" ref="AH78:AH94" si="46">IF(+AF78-AG78&lt;0,0,+AF78-AG78)</f>
        <v>1155.2750861638033</v>
      </c>
    </row>
    <row r="79" spans="1:34">
      <c r="A79" s="279">
        <v>63</v>
      </c>
      <c r="B79" s="459" t="s">
        <v>641</v>
      </c>
      <c r="C79" s="457" t="s">
        <v>642</v>
      </c>
      <c r="D79" s="392">
        <v>42370</v>
      </c>
      <c r="E79" s="392">
        <v>42370</v>
      </c>
      <c r="F79" s="393">
        <v>1</v>
      </c>
      <c r="G79" s="393">
        <f t="shared" si="34"/>
        <v>2</v>
      </c>
      <c r="H79" s="393">
        <f t="shared" si="35"/>
        <v>2016</v>
      </c>
      <c r="I79" s="392">
        <v>42370</v>
      </c>
      <c r="J79" s="400">
        <v>0.33300000000000002</v>
      </c>
      <c r="K79" s="400">
        <v>0.33300000000000002</v>
      </c>
      <c r="L79" s="395">
        <v>8932</v>
      </c>
      <c r="M79" s="395"/>
      <c r="N79" s="396"/>
      <c r="O79" s="396"/>
      <c r="P79" s="397" t="s">
        <v>521</v>
      </c>
      <c r="Q79" s="398">
        <f t="shared" ref="Q79:Q98" si="47">3*12</f>
        <v>36</v>
      </c>
      <c r="R79" s="393">
        <f>3+12</f>
        <v>15</v>
      </c>
      <c r="S79" s="393">
        <f t="shared" si="36"/>
        <v>21</v>
      </c>
      <c r="T79" s="398">
        <v>12</v>
      </c>
      <c r="U79" s="398">
        <f t="shared" si="37"/>
        <v>12</v>
      </c>
      <c r="V79" s="399">
        <f t="shared" si="38"/>
        <v>2974.3560000000002</v>
      </c>
      <c r="W79" s="306">
        <f t="shared" si="39"/>
        <v>1.0606108134012984</v>
      </c>
      <c r="X79" s="306">
        <f t="shared" si="32"/>
        <v>121.721</v>
      </c>
      <c r="Y79" s="306">
        <v>114.765</v>
      </c>
      <c r="Z79" s="305">
        <f t="shared" si="40"/>
        <v>3154.6341365050325</v>
      </c>
      <c r="AA79" s="307">
        <f t="shared" si="41"/>
        <v>21</v>
      </c>
      <c r="AB79" s="308">
        <f t="shared" si="42"/>
        <v>5205.1230000000005</v>
      </c>
      <c r="AC79" s="309">
        <f>+AE79/AD79</f>
        <v>1.0606108134012984</v>
      </c>
      <c r="AD79" s="309">
        <f t="shared" si="43"/>
        <v>114.765</v>
      </c>
      <c r="AE79" s="309">
        <f t="shared" si="33"/>
        <v>121.721</v>
      </c>
      <c r="AF79" s="308">
        <f t="shared" si="44"/>
        <v>5520.609738883807</v>
      </c>
      <c r="AG79" s="308">
        <f t="shared" si="45"/>
        <v>1577.3170682525163</v>
      </c>
      <c r="AH79" s="308">
        <f t="shared" si="46"/>
        <v>3943.292670631291</v>
      </c>
    </row>
    <row r="80" spans="1:34">
      <c r="B80" s="459" t="s">
        <v>805</v>
      </c>
      <c r="C80" s="358" t="s">
        <v>797</v>
      </c>
      <c r="D80" s="392">
        <v>42893</v>
      </c>
      <c r="E80" s="392">
        <v>42917</v>
      </c>
      <c r="F80" s="393">
        <v>1</v>
      </c>
      <c r="G80" s="393">
        <f>IF(MONTH(D80)+1=13,1,MONTH(D80)+1)</f>
        <v>7</v>
      </c>
      <c r="H80" s="393">
        <f>IF(MONTH(D80)+1=13,YEAR(D80)+1,YEAR(D80))</f>
        <v>2017</v>
      </c>
      <c r="I80" s="392">
        <v>42917</v>
      </c>
      <c r="J80" s="400">
        <v>0.33300000000000002</v>
      </c>
      <c r="K80" s="400">
        <v>0.33300000000000002</v>
      </c>
      <c r="L80" s="395">
        <v>8352</v>
      </c>
      <c r="M80" s="395"/>
      <c r="N80" s="396"/>
      <c r="O80" s="396"/>
      <c r="P80" s="397" t="s">
        <v>521</v>
      </c>
      <c r="Q80" s="398">
        <f>0*12</f>
        <v>0</v>
      </c>
      <c r="R80" s="403">
        <v>0</v>
      </c>
      <c r="S80" s="403">
        <f>IF(R80&lt;0,Q80,IF(R80&gt;Q80,0,Q80-R80))</f>
        <v>0</v>
      </c>
      <c r="T80" s="402">
        <v>0</v>
      </c>
      <c r="U80" s="402">
        <f>IF(S80=0,0,IF(T80&lt;S80,T80,S80))</f>
        <v>0</v>
      </c>
      <c r="V80" s="404">
        <f>+((L80*J80)/12)*U80</f>
        <v>0</v>
      </c>
      <c r="W80" s="314"/>
      <c r="X80" s="314"/>
      <c r="Y80" s="314"/>
      <c r="Z80" s="313"/>
      <c r="AA80" s="315"/>
      <c r="AB80" s="316"/>
      <c r="AC80" s="317"/>
      <c r="AD80" s="317"/>
      <c r="AE80" s="317"/>
      <c r="AF80" s="316"/>
      <c r="AG80" s="316"/>
      <c r="AH80" s="316"/>
    </row>
    <row r="81" spans="1:34">
      <c r="B81" s="459" t="s">
        <v>806</v>
      </c>
      <c r="C81" s="358" t="s">
        <v>797</v>
      </c>
      <c r="D81" s="392">
        <v>42893</v>
      </c>
      <c r="E81" s="392">
        <v>42917</v>
      </c>
      <c r="F81" s="393">
        <v>1</v>
      </c>
      <c r="G81" s="393">
        <f>IF(MONTH(D81)+1=13,1,MONTH(D81)+1)</f>
        <v>7</v>
      </c>
      <c r="H81" s="393">
        <f>IF(MONTH(D81)+1=13,YEAR(D81)+1,YEAR(D81))</f>
        <v>2017</v>
      </c>
      <c r="I81" s="392">
        <v>42917</v>
      </c>
      <c r="J81" s="400">
        <v>0.33300000000000002</v>
      </c>
      <c r="K81" s="400">
        <v>0.33300000000000002</v>
      </c>
      <c r="L81" s="395">
        <v>8352</v>
      </c>
      <c r="M81" s="395"/>
      <c r="N81" s="396"/>
      <c r="O81" s="396"/>
      <c r="P81" s="397" t="s">
        <v>521</v>
      </c>
      <c r="Q81" s="398">
        <f>0*12</f>
        <v>0</v>
      </c>
      <c r="R81" s="403">
        <v>0</v>
      </c>
      <c r="S81" s="403">
        <f>IF(R81&lt;0,Q81,IF(R81&gt;Q81,0,Q81-R81))</f>
        <v>0</v>
      </c>
      <c r="T81" s="402">
        <v>0</v>
      </c>
      <c r="U81" s="402">
        <f>IF(S81=0,0,IF(T81&lt;S81,T81,S81))</f>
        <v>0</v>
      </c>
      <c r="V81" s="404">
        <f>+((L81*J81)/12)*U81</f>
        <v>0</v>
      </c>
      <c r="W81" s="314"/>
      <c r="X81" s="314"/>
      <c r="Y81" s="314"/>
      <c r="Z81" s="313"/>
      <c r="AA81" s="315"/>
      <c r="AB81" s="316"/>
      <c r="AC81" s="317"/>
      <c r="AD81" s="317"/>
      <c r="AE81" s="317"/>
      <c r="AF81" s="316"/>
      <c r="AG81" s="316"/>
      <c r="AH81" s="316"/>
    </row>
    <row r="82" spans="1:34">
      <c r="B82" s="459" t="s">
        <v>807</v>
      </c>
      <c r="C82" s="358" t="s">
        <v>797</v>
      </c>
      <c r="D82" s="392">
        <v>42893</v>
      </c>
      <c r="E82" s="392">
        <v>42917</v>
      </c>
      <c r="F82" s="393">
        <v>1</v>
      </c>
      <c r="G82" s="393">
        <f>IF(MONTH(D82)+1=13,1,MONTH(D82)+1)</f>
        <v>7</v>
      </c>
      <c r="H82" s="393">
        <f>IF(MONTH(D82)+1=13,YEAR(D82)+1,YEAR(D82))</f>
        <v>2017</v>
      </c>
      <c r="I82" s="392">
        <v>42917</v>
      </c>
      <c r="J82" s="400">
        <v>0.33300000000000002</v>
      </c>
      <c r="K82" s="400">
        <v>0.33300000000000002</v>
      </c>
      <c r="L82" s="395">
        <v>8352</v>
      </c>
      <c r="M82" s="395"/>
      <c r="N82" s="396"/>
      <c r="O82" s="396"/>
      <c r="P82" s="397" t="s">
        <v>521</v>
      </c>
      <c r="Q82" s="398">
        <f>0*12</f>
        <v>0</v>
      </c>
      <c r="R82" s="403">
        <v>0</v>
      </c>
      <c r="S82" s="403">
        <f>IF(R82&lt;0,Q82,IF(R82&gt;Q82,0,Q82-R82))</f>
        <v>0</v>
      </c>
      <c r="T82" s="402">
        <v>0</v>
      </c>
      <c r="U82" s="402">
        <f>IF(S82=0,0,IF(T82&lt;S82,T82,S82))</f>
        <v>0</v>
      </c>
      <c r="V82" s="404">
        <f>+((L82*J82)/12)*U82</f>
        <v>0</v>
      </c>
      <c r="W82" s="314"/>
      <c r="X82" s="314"/>
      <c r="Y82" s="314"/>
      <c r="Z82" s="313"/>
      <c r="AA82" s="315"/>
      <c r="AB82" s="316"/>
      <c r="AC82" s="317"/>
      <c r="AD82" s="317"/>
      <c r="AE82" s="317"/>
      <c r="AF82" s="316"/>
      <c r="AG82" s="316"/>
      <c r="AH82" s="316"/>
    </row>
    <row r="83" spans="1:34">
      <c r="B83" s="459" t="s">
        <v>808</v>
      </c>
      <c r="C83" s="358" t="s">
        <v>797</v>
      </c>
      <c r="D83" s="392">
        <v>42893</v>
      </c>
      <c r="E83" s="392">
        <v>42917</v>
      </c>
      <c r="F83" s="393">
        <v>1</v>
      </c>
      <c r="G83" s="393">
        <f>IF(MONTH(D83)+1=13,1,MONTH(D83)+1)</f>
        <v>7</v>
      </c>
      <c r="H83" s="393">
        <f>IF(MONTH(D83)+1=13,YEAR(D83)+1,YEAR(D83))</f>
        <v>2017</v>
      </c>
      <c r="I83" s="392">
        <v>42917</v>
      </c>
      <c r="J83" s="400">
        <v>0.33300000000000002</v>
      </c>
      <c r="K83" s="400">
        <v>0.33300000000000002</v>
      </c>
      <c r="L83" s="395">
        <v>8352</v>
      </c>
      <c r="M83" s="395"/>
      <c r="N83" s="396"/>
      <c r="O83" s="396"/>
      <c r="P83" s="397" t="s">
        <v>521</v>
      </c>
      <c r="Q83" s="398">
        <f>0*12</f>
        <v>0</v>
      </c>
      <c r="R83" s="403">
        <v>0</v>
      </c>
      <c r="S83" s="403">
        <f>IF(R83&lt;0,Q83,IF(R83&gt;Q83,0,Q83-R83))</f>
        <v>0</v>
      </c>
      <c r="T83" s="402">
        <v>0</v>
      </c>
      <c r="U83" s="402">
        <f>IF(S83=0,0,IF(T83&lt;S83,T83,S83))</f>
        <v>0</v>
      </c>
      <c r="V83" s="404">
        <f>+((L83*J83)/12)*U83</f>
        <v>0</v>
      </c>
      <c r="W83" s="314"/>
      <c r="X83" s="314"/>
      <c r="Y83" s="314"/>
      <c r="Z83" s="313"/>
      <c r="AA83" s="315"/>
      <c r="AB83" s="316"/>
      <c r="AC83" s="317"/>
      <c r="AD83" s="317"/>
      <c r="AE83" s="317"/>
      <c r="AF83" s="316"/>
      <c r="AG83" s="316"/>
      <c r="AH83" s="316"/>
    </row>
    <row r="84" spans="1:34">
      <c r="A84" s="279">
        <v>64</v>
      </c>
      <c r="B84" s="459" t="s">
        <v>643</v>
      </c>
      <c r="C84" s="457" t="s">
        <v>644</v>
      </c>
      <c r="D84" s="392">
        <v>42370</v>
      </c>
      <c r="E84" s="392">
        <v>42370</v>
      </c>
      <c r="F84" s="393">
        <v>1</v>
      </c>
      <c r="G84" s="393">
        <f t="shared" si="34"/>
        <v>2</v>
      </c>
      <c r="H84" s="393">
        <f t="shared" si="35"/>
        <v>2016</v>
      </c>
      <c r="I84" s="392">
        <v>42370</v>
      </c>
      <c r="J84" s="400">
        <v>0.33300000000000002</v>
      </c>
      <c r="K84" s="400">
        <v>0.33300000000000002</v>
      </c>
      <c r="L84" s="395">
        <v>11999</v>
      </c>
      <c r="M84" s="395"/>
      <c r="N84" s="396"/>
      <c r="O84" s="396"/>
      <c r="P84" s="397" t="s">
        <v>521</v>
      </c>
      <c r="Q84" s="398">
        <f t="shared" si="47"/>
        <v>36</v>
      </c>
      <c r="R84" s="393">
        <f>5+12</f>
        <v>17</v>
      </c>
      <c r="S84" s="393">
        <f t="shared" si="36"/>
        <v>19</v>
      </c>
      <c r="T84" s="398">
        <v>12</v>
      </c>
      <c r="U84" s="398">
        <f t="shared" si="37"/>
        <v>12</v>
      </c>
      <c r="V84" s="399">
        <f t="shared" si="38"/>
        <v>3995.6670000000004</v>
      </c>
      <c r="W84" s="306">
        <f t="shared" si="39"/>
        <v>1.0674752470906013</v>
      </c>
      <c r="X84" s="306">
        <f t="shared" si="32"/>
        <v>121.721</v>
      </c>
      <c r="Y84" s="306">
        <v>114.027</v>
      </c>
      <c r="Z84" s="305">
        <f t="shared" si="40"/>
        <v>4265.2756181167615</v>
      </c>
      <c r="AA84" s="307">
        <f t="shared" si="41"/>
        <v>19</v>
      </c>
      <c r="AB84" s="308">
        <f t="shared" si="42"/>
        <v>6326.4727500000008</v>
      </c>
      <c r="AC84" s="309">
        <f>+AE84/AD84</f>
        <v>1.0674752470906013</v>
      </c>
      <c r="AD84" s="309">
        <f t="shared" si="43"/>
        <v>114.027</v>
      </c>
      <c r="AE84" s="309">
        <f t="shared" si="33"/>
        <v>121.721</v>
      </c>
      <c r="AF84" s="308">
        <f t="shared" si="44"/>
        <v>6753.3530620182064</v>
      </c>
      <c r="AG84" s="308">
        <f t="shared" si="45"/>
        <v>2132.6378090583808</v>
      </c>
      <c r="AH84" s="308">
        <f t="shared" si="46"/>
        <v>4620.7152529598261</v>
      </c>
    </row>
    <row r="85" spans="1:34">
      <c r="A85" s="279">
        <v>65</v>
      </c>
      <c r="B85" s="459" t="s">
        <v>645</v>
      </c>
      <c r="C85" s="457" t="s">
        <v>646</v>
      </c>
      <c r="D85" s="392">
        <v>42370</v>
      </c>
      <c r="E85" s="392">
        <v>42370</v>
      </c>
      <c r="F85" s="393">
        <v>1</v>
      </c>
      <c r="G85" s="393">
        <f t="shared" si="34"/>
        <v>2</v>
      </c>
      <c r="H85" s="393">
        <f t="shared" si="35"/>
        <v>2016</v>
      </c>
      <c r="I85" s="392">
        <v>42370</v>
      </c>
      <c r="J85" s="400">
        <v>0.33300000000000002</v>
      </c>
      <c r="K85" s="400">
        <v>0.33300000000000002</v>
      </c>
      <c r="L85" s="395">
        <v>7308</v>
      </c>
      <c r="M85" s="395"/>
      <c r="N85" s="396"/>
      <c r="O85" s="396"/>
      <c r="P85" s="397" t="s">
        <v>521</v>
      </c>
      <c r="Q85" s="398">
        <f t="shared" si="47"/>
        <v>36</v>
      </c>
      <c r="R85" s="393">
        <v>8</v>
      </c>
      <c r="S85" s="393">
        <f t="shared" si="36"/>
        <v>28</v>
      </c>
      <c r="T85" s="398">
        <v>12</v>
      </c>
      <c r="U85" s="398">
        <f t="shared" si="37"/>
        <v>12</v>
      </c>
      <c r="V85" s="399">
        <f t="shared" si="38"/>
        <v>2433.5640000000003</v>
      </c>
      <c r="W85" s="306">
        <f t="shared" si="39"/>
        <v>1.0360909423651485</v>
      </c>
      <c r="X85" s="306">
        <f t="shared" si="32"/>
        <v>121.721</v>
      </c>
      <c r="Y85" s="306">
        <v>117.48099999999999</v>
      </c>
      <c r="Z85" s="305">
        <f t="shared" si="40"/>
        <v>2521.3936180659007</v>
      </c>
      <c r="AA85" s="307">
        <f t="shared" si="41"/>
        <v>28</v>
      </c>
      <c r="AB85" s="308">
        <f t="shared" si="42"/>
        <v>5678.3160000000007</v>
      </c>
      <c r="AC85" s="309">
        <v>1</v>
      </c>
      <c r="AD85" s="309">
        <f t="shared" si="43"/>
        <v>117.48099999999999</v>
      </c>
      <c r="AE85" s="309">
        <f t="shared" si="33"/>
        <v>121.721</v>
      </c>
      <c r="AF85" s="308">
        <f t="shared" si="44"/>
        <v>5678.3160000000007</v>
      </c>
      <c r="AG85" s="308">
        <f t="shared" si="45"/>
        <v>1260.6968090329503</v>
      </c>
      <c r="AH85" s="308">
        <f t="shared" si="46"/>
        <v>4417.6191909670506</v>
      </c>
    </row>
    <row r="86" spans="1:34">
      <c r="A86" s="279">
        <v>66</v>
      </c>
      <c r="B86" s="459" t="s">
        <v>647</v>
      </c>
      <c r="C86" s="457" t="s">
        <v>644</v>
      </c>
      <c r="D86" s="392">
        <v>42370</v>
      </c>
      <c r="E86" s="392">
        <v>42370</v>
      </c>
      <c r="F86" s="393">
        <v>1</v>
      </c>
      <c r="G86" s="393">
        <f t="shared" si="34"/>
        <v>2</v>
      </c>
      <c r="H86" s="393">
        <f t="shared" si="35"/>
        <v>2016</v>
      </c>
      <c r="I86" s="392">
        <v>42370</v>
      </c>
      <c r="J86" s="400">
        <v>0.33300000000000002</v>
      </c>
      <c r="K86" s="400">
        <v>0.33300000000000002</v>
      </c>
      <c r="L86" s="395">
        <v>5137.47</v>
      </c>
      <c r="M86" s="395"/>
      <c r="N86" s="396"/>
      <c r="O86" s="396"/>
      <c r="P86" s="397" t="s">
        <v>521</v>
      </c>
      <c r="Q86" s="398">
        <f t="shared" si="47"/>
        <v>36</v>
      </c>
      <c r="R86" s="393">
        <v>8</v>
      </c>
      <c r="S86" s="393">
        <f t="shared" si="36"/>
        <v>28</v>
      </c>
      <c r="T86" s="398">
        <v>12</v>
      </c>
      <c r="U86" s="398">
        <f t="shared" si="37"/>
        <v>12</v>
      </c>
      <c r="V86" s="399">
        <f t="shared" si="38"/>
        <v>1710.7775100000001</v>
      </c>
      <c r="W86" s="306">
        <f t="shared" si="39"/>
        <v>1.0360909423651485</v>
      </c>
      <c r="X86" s="306">
        <f t="shared" si="32"/>
        <v>121.721</v>
      </c>
      <c r="Y86" s="306">
        <v>117.48099999999999</v>
      </c>
      <c r="Z86" s="305">
        <f t="shared" si="40"/>
        <v>1772.5210825130025</v>
      </c>
      <c r="AA86" s="307">
        <f t="shared" si="41"/>
        <v>28</v>
      </c>
      <c r="AB86" s="308">
        <f t="shared" si="42"/>
        <v>3991.8141900000001</v>
      </c>
      <c r="AC86" s="309">
        <v>1</v>
      </c>
      <c r="AD86" s="309">
        <f t="shared" si="43"/>
        <v>117.48099999999999</v>
      </c>
      <c r="AE86" s="309">
        <f t="shared" si="33"/>
        <v>121.721</v>
      </c>
      <c r="AF86" s="308">
        <f t="shared" si="44"/>
        <v>3991.8141900000001</v>
      </c>
      <c r="AG86" s="308">
        <f t="shared" si="45"/>
        <v>886.26054125650126</v>
      </c>
      <c r="AH86" s="308">
        <f t="shared" si="46"/>
        <v>3105.5536487434988</v>
      </c>
    </row>
    <row r="87" spans="1:34">
      <c r="A87" s="279">
        <v>67</v>
      </c>
      <c r="B87" s="459" t="s">
        <v>648</v>
      </c>
      <c r="C87" s="457" t="s">
        <v>649</v>
      </c>
      <c r="D87" s="392">
        <v>42370</v>
      </c>
      <c r="E87" s="392">
        <v>42370</v>
      </c>
      <c r="F87" s="393">
        <v>1</v>
      </c>
      <c r="G87" s="393">
        <f t="shared" si="34"/>
        <v>2</v>
      </c>
      <c r="H87" s="393">
        <f t="shared" si="35"/>
        <v>2016</v>
      </c>
      <c r="I87" s="392">
        <v>42370</v>
      </c>
      <c r="J87" s="400">
        <v>0.33300000000000002</v>
      </c>
      <c r="K87" s="400">
        <v>0.33300000000000002</v>
      </c>
      <c r="L87" s="395">
        <v>2500</v>
      </c>
      <c r="M87" s="395"/>
      <c r="N87" s="396"/>
      <c r="O87" s="396"/>
      <c r="P87" s="397" t="s">
        <v>521</v>
      </c>
      <c r="Q87" s="398">
        <f t="shared" si="47"/>
        <v>36</v>
      </c>
      <c r="R87" s="393">
        <v>8</v>
      </c>
      <c r="S87" s="393">
        <f t="shared" si="36"/>
        <v>28</v>
      </c>
      <c r="T87" s="398">
        <v>12</v>
      </c>
      <c r="U87" s="398">
        <f t="shared" si="37"/>
        <v>12</v>
      </c>
      <c r="V87" s="399">
        <f t="shared" si="38"/>
        <v>832.5</v>
      </c>
      <c r="W87" s="306">
        <f t="shared" si="39"/>
        <v>1.0360909423651485</v>
      </c>
      <c r="X87" s="306">
        <f t="shared" si="32"/>
        <v>121.721</v>
      </c>
      <c r="Y87" s="306">
        <v>117.48099999999999</v>
      </c>
      <c r="Z87" s="305">
        <f t="shared" si="40"/>
        <v>862.5457095189862</v>
      </c>
      <c r="AA87" s="307">
        <f t="shared" si="41"/>
        <v>28</v>
      </c>
      <c r="AB87" s="308">
        <f t="shared" si="42"/>
        <v>1942.5</v>
      </c>
      <c r="AC87" s="309">
        <v>1</v>
      </c>
      <c r="AD87" s="309">
        <f t="shared" si="43"/>
        <v>117.48099999999999</v>
      </c>
      <c r="AE87" s="309">
        <f t="shared" si="33"/>
        <v>121.721</v>
      </c>
      <c r="AF87" s="308">
        <f t="shared" si="44"/>
        <v>1942.5</v>
      </c>
      <c r="AG87" s="308">
        <f t="shared" si="45"/>
        <v>431.2728547594931</v>
      </c>
      <c r="AH87" s="308">
        <f t="shared" si="46"/>
        <v>1511.2271452405068</v>
      </c>
    </row>
    <row r="88" spans="1:34">
      <c r="A88" s="279">
        <v>68</v>
      </c>
      <c r="B88" s="459" t="s">
        <v>650</v>
      </c>
      <c r="C88" s="457" t="s">
        <v>644</v>
      </c>
      <c r="D88" s="392">
        <v>42370</v>
      </c>
      <c r="E88" s="392">
        <v>42370</v>
      </c>
      <c r="F88" s="393">
        <v>1</v>
      </c>
      <c r="G88" s="393">
        <f t="shared" si="34"/>
        <v>2</v>
      </c>
      <c r="H88" s="393">
        <f t="shared" si="35"/>
        <v>2016</v>
      </c>
      <c r="I88" s="392">
        <v>42370</v>
      </c>
      <c r="J88" s="400">
        <v>0.33300000000000002</v>
      </c>
      <c r="K88" s="400">
        <v>0.33300000000000002</v>
      </c>
      <c r="L88" s="395">
        <v>2500</v>
      </c>
      <c r="M88" s="395"/>
      <c r="N88" s="396"/>
      <c r="O88" s="396"/>
      <c r="P88" s="397" t="s">
        <v>521</v>
      </c>
      <c r="Q88" s="398">
        <f t="shared" si="47"/>
        <v>36</v>
      </c>
      <c r="R88" s="393">
        <f>4+12</f>
        <v>16</v>
      </c>
      <c r="S88" s="393">
        <f t="shared" si="36"/>
        <v>20</v>
      </c>
      <c r="T88" s="398">
        <v>12</v>
      </c>
      <c r="U88" s="398">
        <f t="shared" si="37"/>
        <v>12</v>
      </c>
      <c r="V88" s="399">
        <f t="shared" si="38"/>
        <v>832.5</v>
      </c>
      <c r="W88" s="306">
        <f t="shared" si="39"/>
        <v>1.0632140735823348</v>
      </c>
      <c r="X88" s="306">
        <f t="shared" si="32"/>
        <v>121.721</v>
      </c>
      <c r="Y88" s="306">
        <v>114.48399999999999</v>
      </c>
      <c r="Z88" s="305">
        <f t="shared" si="40"/>
        <v>885.12571625729367</v>
      </c>
      <c r="AA88" s="307">
        <f t="shared" si="41"/>
        <v>20</v>
      </c>
      <c r="AB88" s="308">
        <f t="shared" si="42"/>
        <v>1387.5</v>
      </c>
      <c r="AC88" s="309">
        <f t="shared" ref="AC88:AC94" si="48">+AE88/AD88</f>
        <v>1.0632140735823348</v>
      </c>
      <c r="AD88" s="309">
        <f t="shared" si="43"/>
        <v>114.48399999999999</v>
      </c>
      <c r="AE88" s="309">
        <f t="shared" si="33"/>
        <v>121.721</v>
      </c>
      <c r="AF88" s="308">
        <f t="shared" si="44"/>
        <v>1475.2095270954894</v>
      </c>
      <c r="AG88" s="308">
        <f t="shared" si="45"/>
        <v>442.56285812864684</v>
      </c>
      <c r="AH88" s="308">
        <f t="shared" si="46"/>
        <v>1032.6466689668425</v>
      </c>
    </row>
    <row r="89" spans="1:34">
      <c r="A89" s="279">
        <v>69</v>
      </c>
      <c r="B89" s="459" t="s">
        <v>651</v>
      </c>
      <c r="C89" s="457" t="s">
        <v>652</v>
      </c>
      <c r="D89" s="392">
        <v>42370</v>
      </c>
      <c r="E89" s="392">
        <v>42370</v>
      </c>
      <c r="F89" s="393">
        <v>1</v>
      </c>
      <c r="G89" s="393">
        <f t="shared" si="34"/>
        <v>2</v>
      </c>
      <c r="H89" s="393">
        <f t="shared" si="35"/>
        <v>2016</v>
      </c>
      <c r="I89" s="392">
        <v>42370</v>
      </c>
      <c r="J89" s="400">
        <v>0.33300000000000002</v>
      </c>
      <c r="K89" s="400">
        <v>0.33300000000000002</v>
      </c>
      <c r="L89" s="395">
        <v>2500</v>
      </c>
      <c r="M89" s="395"/>
      <c r="N89" s="396"/>
      <c r="O89" s="396"/>
      <c r="P89" s="397" t="s">
        <v>521</v>
      </c>
      <c r="Q89" s="398">
        <f t="shared" si="47"/>
        <v>36</v>
      </c>
      <c r="R89" s="393">
        <f>1+12</f>
        <v>13</v>
      </c>
      <c r="S89" s="393">
        <f t="shared" si="36"/>
        <v>23</v>
      </c>
      <c r="T89" s="398">
        <v>12</v>
      </c>
      <c r="U89" s="398">
        <f t="shared" si="37"/>
        <v>12</v>
      </c>
      <c r="V89" s="399">
        <f t="shared" si="38"/>
        <v>832.5</v>
      </c>
      <c r="W89" s="306">
        <f t="shared" si="39"/>
        <v>1.0466032106344743</v>
      </c>
      <c r="X89" s="306">
        <f t="shared" si="32"/>
        <v>121.721</v>
      </c>
      <c r="Y89" s="306">
        <v>116.301</v>
      </c>
      <c r="Z89" s="305">
        <f t="shared" si="40"/>
        <v>871.29717285319987</v>
      </c>
      <c r="AA89" s="307">
        <f t="shared" si="41"/>
        <v>23</v>
      </c>
      <c r="AB89" s="308">
        <f t="shared" si="42"/>
        <v>1595.625</v>
      </c>
      <c r="AC89" s="309">
        <f t="shared" si="48"/>
        <v>1.0466032106344743</v>
      </c>
      <c r="AD89" s="309">
        <f t="shared" si="43"/>
        <v>116.301</v>
      </c>
      <c r="AE89" s="309">
        <f t="shared" si="33"/>
        <v>121.721</v>
      </c>
      <c r="AF89" s="308">
        <f t="shared" si="44"/>
        <v>1669.9862479686331</v>
      </c>
      <c r="AG89" s="308">
        <f t="shared" si="45"/>
        <v>435.64858642659993</v>
      </c>
      <c r="AH89" s="308">
        <f t="shared" si="46"/>
        <v>1234.3376615420332</v>
      </c>
    </row>
    <row r="90" spans="1:34">
      <c r="A90" s="279">
        <v>70</v>
      </c>
      <c r="B90" s="459" t="s">
        <v>653</v>
      </c>
      <c r="C90" s="457" t="s">
        <v>649</v>
      </c>
      <c r="D90" s="392">
        <v>42370</v>
      </c>
      <c r="E90" s="392">
        <v>42370</v>
      </c>
      <c r="F90" s="393">
        <v>1</v>
      </c>
      <c r="G90" s="393">
        <f t="shared" si="34"/>
        <v>2</v>
      </c>
      <c r="H90" s="393">
        <f t="shared" si="35"/>
        <v>2016</v>
      </c>
      <c r="I90" s="392">
        <v>42370</v>
      </c>
      <c r="J90" s="400">
        <v>0.33300000000000002</v>
      </c>
      <c r="K90" s="400">
        <v>0.33300000000000002</v>
      </c>
      <c r="L90" s="395">
        <v>2500</v>
      </c>
      <c r="M90" s="395"/>
      <c r="N90" s="396"/>
      <c r="O90" s="396"/>
      <c r="P90" s="397" t="s">
        <v>521</v>
      </c>
      <c r="Q90" s="398">
        <f t="shared" si="47"/>
        <v>36</v>
      </c>
      <c r="R90" s="393">
        <f>4+12</f>
        <v>16</v>
      </c>
      <c r="S90" s="393">
        <f t="shared" si="36"/>
        <v>20</v>
      </c>
      <c r="T90" s="398">
        <v>12</v>
      </c>
      <c r="U90" s="398">
        <f t="shared" si="37"/>
        <v>12</v>
      </c>
      <c r="V90" s="399">
        <f t="shared" si="38"/>
        <v>832.5</v>
      </c>
      <c r="W90" s="306">
        <f t="shared" si="39"/>
        <v>1.0632140735823348</v>
      </c>
      <c r="X90" s="306">
        <f t="shared" si="32"/>
        <v>121.721</v>
      </c>
      <c r="Y90" s="306">
        <v>114.48399999999999</v>
      </c>
      <c r="Z90" s="305">
        <f t="shared" si="40"/>
        <v>885.12571625729367</v>
      </c>
      <c r="AA90" s="307">
        <f t="shared" si="41"/>
        <v>20</v>
      </c>
      <c r="AB90" s="308">
        <f t="shared" si="42"/>
        <v>1387.5</v>
      </c>
      <c r="AC90" s="309">
        <f t="shared" si="48"/>
        <v>1.0674752470906013</v>
      </c>
      <c r="AD90" s="309">
        <v>114.027</v>
      </c>
      <c r="AE90" s="309">
        <f t="shared" si="33"/>
        <v>121.721</v>
      </c>
      <c r="AF90" s="308">
        <f t="shared" si="44"/>
        <v>1481.1219053382092</v>
      </c>
      <c r="AG90" s="308">
        <f t="shared" si="45"/>
        <v>442.56285812864684</v>
      </c>
      <c r="AH90" s="308">
        <f t="shared" si="46"/>
        <v>1038.5590472095623</v>
      </c>
    </row>
    <row r="91" spans="1:34">
      <c r="A91" s="279">
        <v>71</v>
      </c>
      <c r="B91" s="459" t="s">
        <v>654</v>
      </c>
      <c r="C91" s="457" t="s">
        <v>655</v>
      </c>
      <c r="D91" s="392">
        <v>42370</v>
      </c>
      <c r="E91" s="392">
        <v>42370</v>
      </c>
      <c r="F91" s="393">
        <v>1</v>
      </c>
      <c r="G91" s="393">
        <f t="shared" si="34"/>
        <v>2</v>
      </c>
      <c r="H91" s="393">
        <f t="shared" si="35"/>
        <v>2016</v>
      </c>
      <c r="I91" s="392">
        <v>42370</v>
      </c>
      <c r="J91" s="400">
        <v>0.33300000000000002</v>
      </c>
      <c r="K91" s="400">
        <v>0.33300000000000002</v>
      </c>
      <c r="L91" s="395">
        <v>4524</v>
      </c>
      <c r="M91" s="395"/>
      <c r="N91" s="396"/>
      <c r="O91" s="396"/>
      <c r="P91" s="397" t="s">
        <v>521</v>
      </c>
      <c r="Q91" s="398">
        <f t="shared" si="47"/>
        <v>36</v>
      </c>
      <c r="R91" s="393">
        <f>2+12</f>
        <v>14</v>
      </c>
      <c r="S91" s="393">
        <f t="shared" si="36"/>
        <v>22</v>
      </c>
      <c r="T91" s="398">
        <v>12</v>
      </c>
      <c r="U91" s="398">
        <f t="shared" si="37"/>
        <v>12</v>
      </c>
      <c r="V91" s="399">
        <f t="shared" si="38"/>
        <v>1506.4920000000002</v>
      </c>
      <c r="W91" s="306">
        <f t="shared" si="39"/>
        <v>1.0530318104350687</v>
      </c>
      <c r="X91" s="306">
        <f t="shared" si="32"/>
        <v>121.721</v>
      </c>
      <c r="Y91" s="306">
        <v>115.59099999999999</v>
      </c>
      <c r="Z91" s="305">
        <f t="shared" si="40"/>
        <v>1586.3839981659476</v>
      </c>
      <c r="AA91" s="307">
        <f t="shared" si="41"/>
        <v>22</v>
      </c>
      <c r="AB91" s="308">
        <f t="shared" si="42"/>
        <v>2761.902</v>
      </c>
      <c r="AC91" s="309">
        <f t="shared" si="48"/>
        <v>1.0530318104350687</v>
      </c>
      <c r="AD91" s="309">
        <f t="shared" ref="AD91:AD113" si="49">+Y91</f>
        <v>115.59099999999999</v>
      </c>
      <c r="AE91" s="309">
        <f t="shared" si="33"/>
        <v>121.721</v>
      </c>
      <c r="AF91" s="308">
        <f t="shared" si="44"/>
        <v>2908.370663304237</v>
      </c>
      <c r="AG91" s="308">
        <f t="shared" si="45"/>
        <v>793.19199908297378</v>
      </c>
      <c r="AH91" s="308">
        <f t="shared" si="46"/>
        <v>2115.1786642212633</v>
      </c>
    </row>
    <row r="92" spans="1:34">
      <c r="A92" s="279">
        <v>72</v>
      </c>
      <c r="B92" s="459" t="s">
        <v>656</v>
      </c>
      <c r="C92" s="457" t="s">
        <v>655</v>
      </c>
      <c r="D92" s="392">
        <v>42370</v>
      </c>
      <c r="E92" s="392">
        <v>42370</v>
      </c>
      <c r="F92" s="393">
        <v>1</v>
      </c>
      <c r="G92" s="393">
        <f t="shared" si="34"/>
        <v>2</v>
      </c>
      <c r="H92" s="393">
        <f t="shared" si="35"/>
        <v>2016</v>
      </c>
      <c r="I92" s="392">
        <v>42370</v>
      </c>
      <c r="J92" s="400">
        <v>0.33300000000000002</v>
      </c>
      <c r="K92" s="400">
        <v>0.33300000000000002</v>
      </c>
      <c r="L92" s="395">
        <v>4524</v>
      </c>
      <c r="M92" s="395"/>
      <c r="N92" s="396"/>
      <c r="O92" s="396"/>
      <c r="P92" s="397" t="s">
        <v>521</v>
      </c>
      <c r="Q92" s="398">
        <f t="shared" si="47"/>
        <v>36</v>
      </c>
      <c r="R92" s="393">
        <f>2+12</f>
        <v>14</v>
      </c>
      <c r="S92" s="393">
        <f t="shared" si="36"/>
        <v>22</v>
      </c>
      <c r="T92" s="398">
        <v>12</v>
      </c>
      <c r="U92" s="398">
        <f t="shared" si="37"/>
        <v>12</v>
      </c>
      <c r="V92" s="399">
        <f t="shared" si="38"/>
        <v>1506.4920000000002</v>
      </c>
      <c r="W92" s="306">
        <f t="shared" si="39"/>
        <v>1.0530318104350687</v>
      </c>
      <c r="X92" s="306">
        <f t="shared" si="32"/>
        <v>121.721</v>
      </c>
      <c r="Y92" s="306">
        <v>115.59099999999999</v>
      </c>
      <c r="Z92" s="305">
        <f t="shared" si="40"/>
        <v>1586.3839981659476</v>
      </c>
      <c r="AA92" s="307">
        <f t="shared" si="41"/>
        <v>22</v>
      </c>
      <c r="AB92" s="308">
        <f t="shared" si="42"/>
        <v>2761.902</v>
      </c>
      <c r="AC92" s="309">
        <f t="shared" si="48"/>
        <v>1.0530318104350687</v>
      </c>
      <c r="AD92" s="309">
        <f t="shared" si="49"/>
        <v>115.59099999999999</v>
      </c>
      <c r="AE92" s="309">
        <f t="shared" si="33"/>
        <v>121.721</v>
      </c>
      <c r="AF92" s="308">
        <f t="shared" si="44"/>
        <v>2908.370663304237</v>
      </c>
      <c r="AG92" s="308">
        <f t="shared" si="45"/>
        <v>793.19199908297378</v>
      </c>
      <c r="AH92" s="308">
        <f t="shared" si="46"/>
        <v>2115.1786642212633</v>
      </c>
    </row>
    <row r="93" spans="1:34">
      <c r="A93" s="279">
        <v>73</v>
      </c>
      <c r="B93" s="459" t="s">
        <v>657</v>
      </c>
      <c r="C93" s="457" t="s">
        <v>658</v>
      </c>
      <c r="D93" s="392">
        <v>42370</v>
      </c>
      <c r="E93" s="392">
        <v>42370</v>
      </c>
      <c r="F93" s="393">
        <v>1</v>
      </c>
      <c r="G93" s="393">
        <f t="shared" si="34"/>
        <v>2</v>
      </c>
      <c r="H93" s="393">
        <f t="shared" si="35"/>
        <v>2016</v>
      </c>
      <c r="I93" s="392">
        <v>42370</v>
      </c>
      <c r="J93" s="400">
        <v>0.33300000000000002</v>
      </c>
      <c r="K93" s="400">
        <v>0.33300000000000002</v>
      </c>
      <c r="L93" s="395">
        <v>2500</v>
      </c>
      <c r="M93" s="395"/>
      <c r="N93" s="396"/>
      <c r="O93" s="396"/>
      <c r="P93" s="397" t="s">
        <v>521</v>
      </c>
      <c r="Q93" s="398">
        <f t="shared" si="47"/>
        <v>36</v>
      </c>
      <c r="R93" s="393">
        <f>2+12</f>
        <v>14</v>
      </c>
      <c r="S93" s="393">
        <f t="shared" si="36"/>
        <v>22</v>
      </c>
      <c r="T93" s="398">
        <v>12</v>
      </c>
      <c r="U93" s="398">
        <f t="shared" si="37"/>
        <v>12</v>
      </c>
      <c r="V93" s="399">
        <f t="shared" si="38"/>
        <v>832.5</v>
      </c>
      <c r="W93" s="306">
        <f t="shared" si="39"/>
        <v>1.0530318104350687</v>
      </c>
      <c r="X93" s="306">
        <f t="shared" si="32"/>
        <v>121.721</v>
      </c>
      <c r="Y93" s="306">
        <v>115.59099999999999</v>
      </c>
      <c r="Z93" s="305">
        <f t="shared" si="40"/>
        <v>876.64898218719463</v>
      </c>
      <c r="AA93" s="307">
        <f t="shared" si="41"/>
        <v>22</v>
      </c>
      <c r="AB93" s="308">
        <f t="shared" si="42"/>
        <v>1526.25</v>
      </c>
      <c r="AC93" s="309">
        <f t="shared" si="48"/>
        <v>1.0530318104350687</v>
      </c>
      <c r="AD93" s="309">
        <f t="shared" si="49"/>
        <v>115.59099999999999</v>
      </c>
      <c r="AE93" s="309">
        <f t="shared" si="33"/>
        <v>121.721</v>
      </c>
      <c r="AF93" s="308">
        <f t="shared" si="44"/>
        <v>1607.1898006765236</v>
      </c>
      <c r="AG93" s="308">
        <f t="shared" si="45"/>
        <v>438.32449109359732</v>
      </c>
      <c r="AH93" s="308">
        <f t="shared" si="46"/>
        <v>1168.8653095829263</v>
      </c>
    </row>
    <row r="94" spans="1:34">
      <c r="A94" s="279">
        <v>74</v>
      </c>
      <c r="B94" s="459" t="s">
        <v>659</v>
      </c>
      <c r="C94" s="457" t="s">
        <v>655</v>
      </c>
      <c r="D94" s="392">
        <v>42370</v>
      </c>
      <c r="E94" s="392">
        <v>42370</v>
      </c>
      <c r="F94" s="393">
        <v>1</v>
      </c>
      <c r="G94" s="393">
        <f t="shared" si="34"/>
        <v>2</v>
      </c>
      <c r="H94" s="393">
        <f t="shared" si="35"/>
        <v>2016</v>
      </c>
      <c r="I94" s="392">
        <v>42370</v>
      </c>
      <c r="J94" s="400">
        <v>0.33300000000000002</v>
      </c>
      <c r="K94" s="400">
        <v>0.33300000000000002</v>
      </c>
      <c r="L94" s="395">
        <v>4524</v>
      </c>
      <c r="M94" s="395"/>
      <c r="N94" s="396"/>
      <c r="O94" s="396"/>
      <c r="P94" s="397" t="s">
        <v>521</v>
      </c>
      <c r="Q94" s="398">
        <f t="shared" si="47"/>
        <v>36</v>
      </c>
      <c r="R94" s="393">
        <f>2+12</f>
        <v>14</v>
      </c>
      <c r="S94" s="393">
        <f t="shared" si="36"/>
        <v>22</v>
      </c>
      <c r="T94" s="398">
        <v>12</v>
      </c>
      <c r="U94" s="398">
        <f t="shared" si="37"/>
        <v>12</v>
      </c>
      <c r="V94" s="399">
        <f t="shared" si="38"/>
        <v>1506.4920000000002</v>
      </c>
      <c r="W94" s="306">
        <f t="shared" si="39"/>
        <v>1.0530318104350687</v>
      </c>
      <c r="X94" s="306">
        <f t="shared" si="32"/>
        <v>121.721</v>
      </c>
      <c r="Y94" s="306">
        <v>115.59099999999999</v>
      </c>
      <c r="Z94" s="305">
        <f t="shared" si="40"/>
        <v>1586.3839981659476</v>
      </c>
      <c r="AA94" s="307">
        <f t="shared" si="41"/>
        <v>22</v>
      </c>
      <c r="AB94" s="308">
        <f t="shared" si="42"/>
        <v>2761.902</v>
      </c>
      <c r="AC94" s="309">
        <f t="shared" si="48"/>
        <v>1.0530318104350687</v>
      </c>
      <c r="AD94" s="309">
        <f t="shared" si="49"/>
        <v>115.59099999999999</v>
      </c>
      <c r="AE94" s="309">
        <f t="shared" si="33"/>
        <v>121.721</v>
      </c>
      <c r="AF94" s="308">
        <f t="shared" si="44"/>
        <v>2908.370663304237</v>
      </c>
      <c r="AG94" s="308">
        <f t="shared" si="45"/>
        <v>793.19199908297378</v>
      </c>
      <c r="AH94" s="308">
        <f t="shared" si="46"/>
        <v>2115.1786642212633</v>
      </c>
    </row>
    <row r="95" spans="1:34">
      <c r="A95" s="279">
        <v>75</v>
      </c>
      <c r="B95" s="459" t="s">
        <v>660</v>
      </c>
      <c r="C95" s="457" t="s">
        <v>661</v>
      </c>
      <c r="D95" s="392">
        <v>42370</v>
      </c>
      <c r="E95" s="392">
        <v>42370</v>
      </c>
      <c r="F95" s="393">
        <v>1</v>
      </c>
      <c r="G95" s="393">
        <f t="shared" si="34"/>
        <v>2</v>
      </c>
      <c r="H95" s="393">
        <f t="shared" si="35"/>
        <v>2016</v>
      </c>
      <c r="I95" s="392">
        <v>42370</v>
      </c>
      <c r="J95" s="400">
        <v>0.33300000000000002</v>
      </c>
      <c r="K95" s="400">
        <v>0.33300000000000002</v>
      </c>
      <c r="L95" s="395">
        <v>3500</v>
      </c>
      <c r="M95" s="395"/>
      <c r="N95" s="396"/>
      <c r="O95" s="396"/>
      <c r="P95" s="397" t="s">
        <v>521</v>
      </c>
      <c r="Q95" s="398">
        <f t="shared" si="47"/>
        <v>36</v>
      </c>
      <c r="R95" s="393">
        <v>5</v>
      </c>
      <c r="S95" s="393">
        <f>IF(R95&lt;0,Q95,IF(R95&gt;Q95,0,Q95-R95))</f>
        <v>31</v>
      </c>
      <c r="T95" s="398">
        <v>12</v>
      </c>
      <c r="U95" s="398">
        <f t="shared" si="37"/>
        <v>12</v>
      </c>
      <c r="V95" s="399">
        <f t="shared" si="38"/>
        <v>1165.5</v>
      </c>
      <c r="W95" s="306">
        <v>1</v>
      </c>
      <c r="X95" s="306">
        <f t="shared" si="32"/>
        <v>121.721</v>
      </c>
      <c r="Y95" s="306">
        <v>117.38</v>
      </c>
      <c r="Z95" s="305">
        <f t="shared" si="40"/>
        <v>1165.5</v>
      </c>
      <c r="AA95" s="307">
        <f t="shared" si="41"/>
        <v>31</v>
      </c>
      <c r="AB95" s="308">
        <f t="shared" si="42"/>
        <v>3010.875</v>
      </c>
      <c r="AC95" s="309">
        <v>1</v>
      </c>
      <c r="AD95" s="309">
        <f t="shared" si="49"/>
        <v>117.38</v>
      </c>
      <c r="AE95" s="309">
        <f t="shared" si="33"/>
        <v>121.721</v>
      </c>
      <c r="AF95" s="308">
        <f t="shared" si="44"/>
        <v>3010.875</v>
      </c>
      <c r="AG95" s="308">
        <f>+Z95*0.5</f>
        <v>582.75</v>
      </c>
      <c r="AH95" s="308">
        <f>IF(+AF95-AG95&lt;0,0,+AF95-AG95)</f>
        <v>2428.125</v>
      </c>
    </row>
    <row r="96" spans="1:34">
      <c r="A96" s="279">
        <v>76</v>
      </c>
      <c r="B96" s="459" t="s">
        <v>662</v>
      </c>
      <c r="C96" s="457" t="s">
        <v>663</v>
      </c>
      <c r="D96" s="392">
        <v>42370</v>
      </c>
      <c r="E96" s="392">
        <v>42370</v>
      </c>
      <c r="F96" s="393">
        <v>1</v>
      </c>
      <c r="G96" s="393">
        <f t="shared" si="34"/>
        <v>2</v>
      </c>
      <c r="H96" s="393">
        <f t="shared" si="35"/>
        <v>2016</v>
      </c>
      <c r="I96" s="392">
        <v>42370</v>
      </c>
      <c r="J96" s="400">
        <v>0.33300000000000002</v>
      </c>
      <c r="K96" s="400">
        <v>0.33300000000000002</v>
      </c>
      <c r="L96" s="395">
        <v>3699.99</v>
      </c>
      <c r="M96" s="395"/>
      <c r="N96" s="396"/>
      <c r="O96" s="396"/>
      <c r="P96" s="397" t="s">
        <v>521</v>
      </c>
      <c r="Q96" s="398">
        <f t="shared" si="47"/>
        <v>36</v>
      </c>
      <c r="R96" s="393">
        <f>5+12</f>
        <v>17</v>
      </c>
      <c r="S96" s="393">
        <f t="shared" ref="S96:S118" si="50">IF(R96&lt;0,Q96,IF(R96&gt;Q96,0,Q96-R96))</f>
        <v>19</v>
      </c>
      <c r="T96" s="398">
        <v>12</v>
      </c>
      <c r="U96" s="398">
        <f t="shared" si="37"/>
        <v>12</v>
      </c>
      <c r="V96" s="399">
        <f t="shared" si="38"/>
        <v>1232.0966699999999</v>
      </c>
      <c r="W96" s="306">
        <f t="shared" ref="W96:W118" si="51">+X96/Y96</f>
        <v>1.0674752470906013</v>
      </c>
      <c r="X96" s="306">
        <f t="shared" si="32"/>
        <v>121.721</v>
      </c>
      <c r="Y96" s="306">
        <v>114.027</v>
      </c>
      <c r="Z96" s="305">
        <f t="shared" si="40"/>
        <v>1315.232697247757</v>
      </c>
      <c r="AA96" s="307">
        <f t="shared" si="41"/>
        <v>19</v>
      </c>
      <c r="AB96" s="308">
        <f t="shared" si="42"/>
        <v>1950.8197274999998</v>
      </c>
      <c r="AC96" s="309">
        <f>+AE96/AD96</f>
        <v>1.0674752470906013</v>
      </c>
      <c r="AD96" s="309">
        <f t="shared" si="49"/>
        <v>114.027</v>
      </c>
      <c r="AE96" s="309">
        <f t="shared" si="33"/>
        <v>121.721</v>
      </c>
      <c r="AF96" s="308">
        <f t="shared" si="44"/>
        <v>2082.4517706422816</v>
      </c>
      <c r="AG96" s="308">
        <f t="shared" ref="AG96:AG118" si="52">+Z96*0.5</f>
        <v>657.61634862387848</v>
      </c>
      <c r="AH96" s="308">
        <f t="shared" ref="AH96:AH118" si="53">IF(+AF96-AG96&lt;0,0,+AF96-AG96)</f>
        <v>1424.8354220184033</v>
      </c>
    </row>
    <row r="97" spans="1:34">
      <c r="A97" s="279">
        <v>77</v>
      </c>
      <c r="B97" s="459" t="s">
        <v>664</v>
      </c>
      <c r="C97" s="457" t="s">
        <v>665</v>
      </c>
      <c r="D97" s="392">
        <v>42370</v>
      </c>
      <c r="E97" s="392">
        <v>42370</v>
      </c>
      <c r="F97" s="393">
        <v>1</v>
      </c>
      <c r="G97" s="393">
        <f t="shared" si="34"/>
        <v>2</v>
      </c>
      <c r="H97" s="393">
        <f t="shared" si="35"/>
        <v>2016</v>
      </c>
      <c r="I97" s="392">
        <v>42370</v>
      </c>
      <c r="J97" s="400">
        <v>0.33300000000000002</v>
      </c>
      <c r="K97" s="400">
        <v>0.33300000000000002</v>
      </c>
      <c r="L97" s="395">
        <v>10298</v>
      </c>
      <c r="M97" s="395"/>
      <c r="N97" s="396"/>
      <c r="O97" s="396"/>
      <c r="P97" s="397" t="s">
        <v>521</v>
      </c>
      <c r="Q97" s="398">
        <f t="shared" si="47"/>
        <v>36</v>
      </c>
      <c r="R97" s="393">
        <f>5+12</f>
        <v>17</v>
      </c>
      <c r="S97" s="393">
        <f t="shared" si="50"/>
        <v>19</v>
      </c>
      <c r="T97" s="398">
        <v>12</v>
      </c>
      <c r="U97" s="398">
        <f t="shared" si="37"/>
        <v>12</v>
      </c>
      <c r="V97" s="399">
        <f t="shared" si="38"/>
        <v>3429.2340000000004</v>
      </c>
      <c r="W97" s="306">
        <f t="shared" si="51"/>
        <v>1.0674752470906013</v>
      </c>
      <c r="X97" s="306">
        <f t="shared" si="32"/>
        <v>121.721</v>
      </c>
      <c r="Y97" s="306">
        <v>114.027</v>
      </c>
      <c r="Z97" s="305">
        <f t="shared" si="40"/>
        <v>3660.6224114814913</v>
      </c>
      <c r="AA97" s="307">
        <f t="shared" si="41"/>
        <v>19</v>
      </c>
      <c r="AB97" s="308">
        <f t="shared" si="42"/>
        <v>5429.6205000000009</v>
      </c>
      <c r="AC97" s="309">
        <f>+AE97/AD97</f>
        <v>1.0674752470906013</v>
      </c>
      <c r="AD97" s="309">
        <f t="shared" si="49"/>
        <v>114.027</v>
      </c>
      <c r="AE97" s="309">
        <f t="shared" si="33"/>
        <v>121.721</v>
      </c>
      <c r="AF97" s="308">
        <f t="shared" si="44"/>
        <v>5795.9854848456953</v>
      </c>
      <c r="AG97" s="308">
        <f t="shared" si="52"/>
        <v>1830.3112057407457</v>
      </c>
      <c r="AH97" s="308">
        <f t="shared" si="53"/>
        <v>3965.6742791049496</v>
      </c>
    </row>
    <row r="98" spans="1:34">
      <c r="A98" s="279">
        <v>78</v>
      </c>
      <c r="B98" s="459" t="s">
        <v>666</v>
      </c>
      <c r="C98" s="458" t="s">
        <v>665</v>
      </c>
      <c r="D98" s="392">
        <v>42370</v>
      </c>
      <c r="E98" s="392">
        <v>42370</v>
      </c>
      <c r="F98" s="393">
        <v>1</v>
      </c>
      <c r="G98" s="393">
        <f>IF(MONTH(D98)+1=13,1,MONTH(D98)+1)</f>
        <v>2</v>
      </c>
      <c r="H98" s="393">
        <f>IF(MONTH(D98)+1=13,YEAR(D98)+1,YEAR(D98))</f>
        <v>2016</v>
      </c>
      <c r="I98" s="392">
        <v>42370</v>
      </c>
      <c r="J98" s="400">
        <v>0.33300000000000002</v>
      </c>
      <c r="K98" s="400">
        <v>0.33300000000000002</v>
      </c>
      <c r="L98" s="395">
        <v>10298</v>
      </c>
      <c r="M98" s="395"/>
      <c r="N98" s="396"/>
      <c r="O98" s="396"/>
      <c r="P98" s="397" t="s">
        <v>521</v>
      </c>
      <c r="Q98" s="398">
        <f t="shared" si="47"/>
        <v>36</v>
      </c>
      <c r="R98" s="403">
        <f>3+12</f>
        <v>15</v>
      </c>
      <c r="S98" s="403">
        <f>IF(R98&lt;0,Q98,IF(R98&gt;Q98,0,Q98-R98))</f>
        <v>21</v>
      </c>
      <c r="T98" s="402">
        <v>12</v>
      </c>
      <c r="U98" s="402">
        <f>IF(S98=0,0,IF(T98&lt;S98,T98,S98))</f>
        <v>12</v>
      </c>
      <c r="V98" s="404">
        <f t="shared" si="38"/>
        <v>3429.2340000000004</v>
      </c>
      <c r="W98" s="314">
        <f>+X98/Y98</f>
        <v>1.0606108134012984</v>
      </c>
      <c r="X98" s="314">
        <f t="shared" si="32"/>
        <v>121.721</v>
      </c>
      <c r="Y98" s="314">
        <v>114.765</v>
      </c>
      <c r="Z98" s="313">
        <f>+V98*W98</f>
        <v>3637.0826620833882</v>
      </c>
      <c r="AA98" s="315">
        <f>+S98</f>
        <v>21</v>
      </c>
      <c r="AB98" s="316">
        <f>+AA98*((L98*J98)/12)</f>
        <v>6001.1595000000007</v>
      </c>
      <c r="AC98" s="317">
        <f>+AE98/AD98</f>
        <v>1.0606108134012984</v>
      </c>
      <c r="AD98" s="317">
        <f>+Y98</f>
        <v>114.765</v>
      </c>
      <c r="AE98" s="317">
        <f t="shared" si="33"/>
        <v>121.721</v>
      </c>
      <c r="AF98" s="316">
        <f>+AB98*AC98</f>
        <v>6364.8946586459297</v>
      </c>
      <c r="AG98" s="316">
        <f>+Z98*0.5</f>
        <v>1818.5413310416941</v>
      </c>
      <c r="AH98" s="316">
        <f>IF(+AF98-AG98&lt;0,0,+AF98-AG98)</f>
        <v>4546.3533276042353</v>
      </c>
    </row>
    <row r="99" spans="1:34">
      <c r="A99" s="279">
        <v>78</v>
      </c>
      <c r="B99" s="459" t="s">
        <v>809</v>
      </c>
      <c r="C99" s="358" t="s">
        <v>801</v>
      </c>
      <c r="D99" s="392">
        <v>42893</v>
      </c>
      <c r="E99" s="392">
        <v>42917</v>
      </c>
      <c r="F99" s="393">
        <v>1</v>
      </c>
      <c r="G99" s="393">
        <f>IF(MONTH(D99)+1=13,1,MONTH(D99)+1)</f>
        <v>7</v>
      </c>
      <c r="H99" s="393">
        <f>IF(MONTH(D99)+1=13,YEAR(D99)+1,YEAR(D99))</f>
        <v>2017</v>
      </c>
      <c r="I99" s="392">
        <v>42917</v>
      </c>
      <c r="J99" s="400">
        <v>0.33300000000000002</v>
      </c>
      <c r="K99" s="400">
        <v>0.33300000000000002</v>
      </c>
      <c r="L99" s="395">
        <v>9860</v>
      </c>
      <c r="M99" s="395"/>
      <c r="N99" s="396"/>
      <c r="O99" s="396"/>
      <c r="P99" s="397" t="s">
        <v>521</v>
      </c>
      <c r="Q99" s="398">
        <f>0*12</f>
        <v>0</v>
      </c>
      <c r="R99" s="403">
        <v>0</v>
      </c>
      <c r="S99" s="403">
        <f>IF(R99&lt;0,Q99,IF(R99&gt;Q99,0,Q99-R99))</f>
        <v>0</v>
      </c>
      <c r="T99" s="402">
        <v>0</v>
      </c>
      <c r="U99" s="402">
        <f>IF(S99=0,0,IF(T99&lt;S99,T99,S99))</f>
        <v>0</v>
      </c>
      <c r="V99" s="404">
        <f>+((L99*J99)/12)*U99</f>
        <v>0</v>
      </c>
      <c r="W99" s="314">
        <f>+X99/Y99</f>
        <v>1.0606108134012984</v>
      </c>
      <c r="X99" s="314">
        <f t="shared" si="32"/>
        <v>121.721</v>
      </c>
      <c r="Y99" s="314">
        <v>114.765</v>
      </c>
      <c r="Z99" s="313">
        <f>+V99*W99</f>
        <v>0</v>
      </c>
      <c r="AA99" s="315">
        <f>+S99</f>
        <v>0</v>
      </c>
      <c r="AB99" s="316">
        <f>+AA99*((L99*J99)/12)</f>
        <v>0</v>
      </c>
      <c r="AC99" s="317">
        <f>+AE99/AD99</f>
        <v>1.0606108134012984</v>
      </c>
      <c r="AD99" s="317">
        <f>+Y99</f>
        <v>114.765</v>
      </c>
      <c r="AE99" s="317">
        <f t="shared" si="33"/>
        <v>121.721</v>
      </c>
      <c r="AF99" s="316">
        <f>+AB99*AC99</f>
        <v>0</v>
      </c>
      <c r="AG99" s="316">
        <f>+Z99*0.5</f>
        <v>0</v>
      </c>
      <c r="AH99" s="316">
        <f>IF(+AF99-AG99&lt;0,0,+AF99-AG99)</f>
        <v>0</v>
      </c>
    </row>
    <row r="100" spans="1:34">
      <c r="B100" s="459" t="s">
        <v>810</v>
      </c>
      <c r="C100" s="358" t="s">
        <v>798</v>
      </c>
      <c r="D100" s="392">
        <v>42893</v>
      </c>
      <c r="E100" s="392">
        <v>42917</v>
      </c>
      <c r="F100" s="393">
        <v>1</v>
      </c>
      <c r="G100" s="393">
        <f t="shared" si="34"/>
        <v>7</v>
      </c>
      <c r="H100" s="393">
        <f t="shared" si="35"/>
        <v>2017</v>
      </c>
      <c r="I100" s="392">
        <v>42917</v>
      </c>
      <c r="J100" s="400">
        <v>0.33300000000000002</v>
      </c>
      <c r="K100" s="400">
        <v>0.33300000000000002</v>
      </c>
      <c r="L100" s="395">
        <v>9280</v>
      </c>
      <c r="M100" s="395"/>
      <c r="N100" s="396"/>
      <c r="O100" s="396"/>
      <c r="P100" s="397" t="s">
        <v>521</v>
      </c>
      <c r="Q100" s="398">
        <f>0*12</f>
        <v>0</v>
      </c>
      <c r="R100" s="403">
        <v>0</v>
      </c>
      <c r="S100" s="403">
        <f t="shared" si="50"/>
        <v>0</v>
      </c>
      <c r="T100" s="402">
        <v>0</v>
      </c>
      <c r="U100" s="402">
        <f t="shared" si="37"/>
        <v>0</v>
      </c>
      <c r="V100" s="404">
        <f t="shared" si="38"/>
        <v>0</v>
      </c>
      <c r="W100" s="314"/>
      <c r="X100" s="314"/>
      <c r="Y100" s="314"/>
      <c r="Z100" s="313"/>
      <c r="AA100" s="315"/>
      <c r="AB100" s="316"/>
      <c r="AC100" s="317"/>
      <c r="AD100" s="317"/>
      <c r="AE100" s="317"/>
      <c r="AF100" s="316"/>
      <c r="AG100" s="316"/>
      <c r="AH100" s="316"/>
    </row>
    <row r="101" spans="1:34">
      <c r="B101" s="459" t="s">
        <v>811</v>
      </c>
      <c r="C101" s="358" t="s">
        <v>799</v>
      </c>
      <c r="D101" s="392">
        <v>42893</v>
      </c>
      <c r="E101" s="392">
        <v>42917</v>
      </c>
      <c r="F101" s="393">
        <v>1</v>
      </c>
      <c r="G101" s="393">
        <f t="shared" si="34"/>
        <v>7</v>
      </c>
      <c r="H101" s="393">
        <f t="shared" si="35"/>
        <v>2017</v>
      </c>
      <c r="I101" s="392">
        <v>42917</v>
      </c>
      <c r="J101" s="400">
        <v>0.33300000000000002</v>
      </c>
      <c r="K101" s="400">
        <v>0.33300000000000002</v>
      </c>
      <c r="L101" s="395">
        <v>9860</v>
      </c>
      <c r="M101" s="395"/>
      <c r="N101" s="396"/>
      <c r="O101" s="396"/>
      <c r="P101" s="397" t="s">
        <v>521</v>
      </c>
      <c r="Q101" s="398">
        <f>0*12</f>
        <v>0</v>
      </c>
      <c r="R101" s="403">
        <v>0</v>
      </c>
      <c r="S101" s="403">
        <f t="shared" si="50"/>
        <v>0</v>
      </c>
      <c r="T101" s="402">
        <v>0</v>
      </c>
      <c r="U101" s="402">
        <f t="shared" si="37"/>
        <v>0</v>
      </c>
      <c r="V101" s="404">
        <f t="shared" si="38"/>
        <v>0</v>
      </c>
      <c r="W101" s="314"/>
      <c r="X101" s="314"/>
      <c r="Y101" s="314"/>
      <c r="Z101" s="313"/>
      <c r="AA101" s="315"/>
      <c r="AB101" s="316"/>
      <c r="AC101" s="317"/>
      <c r="AD101" s="317"/>
      <c r="AE101" s="317"/>
      <c r="AF101" s="316"/>
      <c r="AG101" s="316"/>
      <c r="AH101" s="316"/>
    </row>
    <row r="102" spans="1:34">
      <c r="B102" s="459" t="s">
        <v>812</v>
      </c>
      <c r="C102" s="358" t="s">
        <v>800</v>
      </c>
      <c r="D102" s="392">
        <v>42893</v>
      </c>
      <c r="E102" s="392">
        <v>42917</v>
      </c>
      <c r="F102" s="393">
        <v>1</v>
      </c>
      <c r="G102" s="393">
        <f>IF(MONTH(D102)+1=13,1,MONTH(D102)+1)</f>
        <v>7</v>
      </c>
      <c r="H102" s="393">
        <f>IF(MONTH(D102)+1=13,YEAR(D102)+1,YEAR(D102))</f>
        <v>2017</v>
      </c>
      <c r="I102" s="392">
        <v>42917</v>
      </c>
      <c r="J102" s="400">
        <v>0.33300000000000002</v>
      </c>
      <c r="K102" s="400">
        <v>0.33300000000000002</v>
      </c>
      <c r="L102" s="395">
        <v>9860</v>
      </c>
      <c r="M102" s="395"/>
      <c r="N102" s="396"/>
      <c r="O102" s="396"/>
      <c r="P102" s="397" t="s">
        <v>521</v>
      </c>
      <c r="Q102" s="398">
        <f>0*12</f>
        <v>0</v>
      </c>
      <c r="R102" s="403">
        <v>0</v>
      </c>
      <c r="S102" s="403">
        <f>IF(R102&lt;0,Q102,IF(R102&gt;Q102,0,Q102-R102))</f>
        <v>0</v>
      </c>
      <c r="T102" s="402">
        <v>0</v>
      </c>
      <c r="U102" s="402">
        <f>IF(S102=0,0,IF(T102&lt;S102,T102,S102))</f>
        <v>0</v>
      </c>
      <c r="V102" s="404">
        <f>+((L102*J102)/12)*U102</f>
        <v>0</v>
      </c>
      <c r="W102" s="314"/>
      <c r="X102" s="314"/>
      <c r="Y102" s="314"/>
      <c r="Z102" s="313"/>
      <c r="AA102" s="315"/>
      <c r="AB102" s="316"/>
      <c r="AC102" s="317"/>
      <c r="AD102" s="317"/>
      <c r="AE102" s="317"/>
      <c r="AF102" s="316"/>
      <c r="AG102" s="316"/>
      <c r="AH102" s="316"/>
    </row>
    <row r="103" spans="1:34">
      <c r="B103" s="459" t="s">
        <v>813</v>
      </c>
      <c r="C103" s="358" t="s">
        <v>814</v>
      </c>
      <c r="D103" s="392">
        <v>42893</v>
      </c>
      <c r="E103" s="392">
        <v>42917</v>
      </c>
      <c r="F103" s="393">
        <v>1</v>
      </c>
      <c r="G103" s="393">
        <f t="shared" si="34"/>
        <v>7</v>
      </c>
      <c r="H103" s="393">
        <f t="shared" si="35"/>
        <v>2017</v>
      </c>
      <c r="I103" s="392">
        <v>42917</v>
      </c>
      <c r="J103" s="400">
        <v>0.33300000000000002</v>
      </c>
      <c r="K103" s="400">
        <v>0.33300000000000002</v>
      </c>
      <c r="L103" s="395">
        <v>9860</v>
      </c>
      <c r="M103" s="395"/>
      <c r="N103" s="396"/>
      <c r="O103" s="396"/>
      <c r="P103" s="397" t="s">
        <v>521</v>
      </c>
      <c r="Q103" s="398">
        <f>0*12</f>
        <v>0</v>
      </c>
      <c r="R103" s="403">
        <v>0</v>
      </c>
      <c r="S103" s="403">
        <f t="shared" si="50"/>
        <v>0</v>
      </c>
      <c r="T103" s="402">
        <v>0</v>
      </c>
      <c r="U103" s="402">
        <f t="shared" si="37"/>
        <v>0</v>
      </c>
      <c r="V103" s="404">
        <f t="shared" si="38"/>
        <v>0</v>
      </c>
      <c r="W103" s="314"/>
      <c r="X103" s="314"/>
      <c r="Y103" s="314"/>
      <c r="Z103" s="313"/>
      <c r="AA103" s="315"/>
      <c r="AB103" s="316"/>
      <c r="AC103" s="317"/>
      <c r="AD103" s="317"/>
      <c r="AE103" s="317"/>
      <c r="AF103" s="316"/>
      <c r="AG103" s="316"/>
      <c r="AH103" s="316"/>
    </row>
    <row r="106" spans="1:34">
      <c r="B106" s="406"/>
      <c r="C106" s="407"/>
      <c r="D106" s="420"/>
      <c r="E106" s="420"/>
      <c r="F106" s="408"/>
      <c r="G106" s="408"/>
      <c r="H106" s="408"/>
      <c r="I106" s="420"/>
      <c r="J106" s="421"/>
      <c r="K106" s="421"/>
      <c r="L106" s="422">
        <f>SUM(L78:L103)</f>
        <v>172372.46000000002</v>
      </c>
      <c r="M106" s="423"/>
      <c r="N106" s="406"/>
      <c r="O106" s="406"/>
      <c r="P106" s="406"/>
      <c r="Q106" s="407"/>
      <c r="R106" s="408"/>
      <c r="S106" s="408"/>
      <c r="T106" s="407"/>
      <c r="U106" s="407"/>
      <c r="V106" s="409"/>
      <c r="W106" s="319"/>
      <c r="X106" s="319"/>
      <c r="Y106" s="319"/>
      <c r="Z106" s="318"/>
      <c r="AA106" s="320"/>
      <c r="AB106" s="321"/>
      <c r="AC106" s="322"/>
      <c r="AD106" s="322"/>
      <c r="AE106" s="322"/>
      <c r="AF106" s="321"/>
      <c r="AG106" s="321"/>
      <c r="AH106" s="321"/>
    </row>
    <row r="107" spans="1:34" ht="12" thickBot="1">
      <c r="B107" s="411"/>
      <c r="C107" s="451"/>
      <c r="D107" s="424"/>
      <c r="E107" s="424"/>
      <c r="F107" s="413"/>
      <c r="G107" s="413"/>
      <c r="H107" s="413"/>
      <c r="I107" s="424"/>
      <c r="J107" s="425"/>
      <c r="K107" s="425"/>
      <c r="L107" s="426"/>
      <c r="M107" s="427"/>
      <c r="N107" s="411"/>
      <c r="O107" s="411"/>
      <c r="P107" s="411"/>
      <c r="Q107" s="412"/>
      <c r="R107" s="413"/>
      <c r="S107" s="413"/>
      <c r="T107" s="412"/>
      <c r="U107" s="412"/>
      <c r="V107" s="414"/>
      <c r="W107" s="324"/>
      <c r="X107" s="324"/>
      <c r="Y107" s="324"/>
      <c r="Z107" s="323"/>
      <c r="AA107" s="325"/>
      <c r="AB107" s="326"/>
      <c r="AC107" s="327"/>
      <c r="AD107" s="327"/>
      <c r="AE107" s="327"/>
      <c r="AF107" s="326"/>
      <c r="AG107" s="326"/>
      <c r="AH107" s="326"/>
    </row>
    <row r="108" spans="1:34" ht="12" thickBot="1">
      <c r="A108" s="279">
        <v>79</v>
      </c>
      <c r="B108" s="459" t="s">
        <v>667</v>
      </c>
      <c r="C108" s="456" t="s">
        <v>781</v>
      </c>
      <c r="D108" s="392">
        <v>42776</v>
      </c>
      <c r="E108" s="392">
        <v>42776</v>
      </c>
      <c r="F108" s="393">
        <v>10</v>
      </c>
      <c r="G108" s="393">
        <v>2</v>
      </c>
      <c r="H108" s="393">
        <f t="shared" si="35"/>
        <v>2017</v>
      </c>
      <c r="I108" s="392">
        <v>42776</v>
      </c>
      <c r="J108" s="394">
        <v>0.2</v>
      </c>
      <c r="K108" s="394">
        <v>1</v>
      </c>
      <c r="L108" s="395">
        <v>150000</v>
      </c>
      <c r="M108" s="395"/>
      <c r="N108" s="396"/>
      <c r="O108" s="396"/>
      <c r="P108" s="428" t="s">
        <v>521</v>
      </c>
      <c r="Q108" s="416">
        <f>5*12</f>
        <v>60</v>
      </c>
      <c r="R108" s="417">
        <v>0</v>
      </c>
      <c r="S108" s="417">
        <f t="shared" si="50"/>
        <v>60</v>
      </c>
      <c r="T108" s="416">
        <v>0</v>
      </c>
      <c r="U108" s="416">
        <f t="shared" si="37"/>
        <v>0</v>
      </c>
      <c r="V108" s="418">
        <f t="shared" si="38"/>
        <v>0</v>
      </c>
      <c r="W108" s="329">
        <f t="shared" si="51"/>
        <v>1.0360909423651485</v>
      </c>
      <c r="X108" s="329">
        <f t="shared" si="32"/>
        <v>121.721</v>
      </c>
      <c r="Y108" s="329">
        <v>117.48099999999999</v>
      </c>
      <c r="Z108" s="328">
        <f t="shared" si="40"/>
        <v>0</v>
      </c>
      <c r="AA108" s="330">
        <f t="shared" si="41"/>
        <v>60</v>
      </c>
      <c r="AB108" s="331">
        <f t="shared" si="42"/>
        <v>150000</v>
      </c>
      <c r="AC108" s="332">
        <v>1</v>
      </c>
      <c r="AD108" s="332">
        <f t="shared" si="49"/>
        <v>117.48099999999999</v>
      </c>
      <c r="AE108" s="332">
        <f t="shared" si="33"/>
        <v>121.721</v>
      </c>
      <c r="AF108" s="331">
        <f t="shared" si="44"/>
        <v>150000</v>
      </c>
      <c r="AG108" s="331">
        <f t="shared" si="52"/>
        <v>0</v>
      </c>
      <c r="AH108" s="331">
        <f t="shared" si="53"/>
        <v>150000</v>
      </c>
    </row>
    <row r="109" spans="1:34">
      <c r="A109" s="279">
        <v>79</v>
      </c>
      <c r="B109" s="459" t="s">
        <v>667</v>
      </c>
      <c r="C109" s="456" t="s">
        <v>668</v>
      </c>
      <c r="D109" s="392">
        <v>42370</v>
      </c>
      <c r="E109" s="392">
        <v>42370</v>
      </c>
      <c r="F109" s="393">
        <v>1</v>
      </c>
      <c r="G109" s="393">
        <f>IF(MONTH(D109)+1=13,1,MONTH(D109)+1)</f>
        <v>2</v>
      </c>
      <c r="H109" s="393">
        <f>IF(MONTH(D109)+1=13,YEAR(D109)+1,YEAR(D109))</f>
        <v>2016</v>
      </c>
      <c r="I109" s="392">
        <v>42370</v>
      </c>
      <c r="J109" s="394">
        <v>0.2</v>
      </c>
      <c r="K109" s="394">
        <v>1</v>
      </c>
      <c r="L109" s="395">
        <v>125000</v>
      </c>
      <c r="M109" s="395"/>
      <c r="N109" s="396"/>
      <c r="O109" s="396"/>
      <c r="P109" s="428" t="s">
        <v>521</v>
      </c>
      <c r="Q109" s="416">
        <f>5*12</f>
        <v>60</v>
      </c>
      <c r="R109" s="417">
        <v>8</v>
      </c>
      <c r="S109" s="417">
        <f>IF(R109&lt;0,Q109,IF(R109&gt;Q109,0,Q109-R109))</f>
        <v>52</v>
      </c>
      <c r="T109" s="416">
        <v>12</v>
      </c>
      <c r="U109" s="416">
        <f>IF(S109=0,0,IF(T109&lt;S109,T109,S109))</f>
        <v>12</v>
      </c>
      <c r="V109" s="418">
        <f>+((L109*J109)/12)*U109</f>
        <v>25000</v>
      </c>
      <c r="W109" s="329">
        <f>+X109/Y109</f>
        <v>1.0360909423651485</v>
      </c>
      <c r="X109" s="329">
        <f t="shared" si="32"/>
        <v>121.721</v>
      </c>
      <c r="Y109" s="329">
        <v>117.48099999999999</v>
      </c>
      <c r="Z109" s="328">
        <f>+V109*W109</f>
        <v>25902.273559128713</v>
      </c>
      <c r="AA109" s="330">
        <f>+S109</f>
        <v>52</v>
      </c>
      <c r="AB109" s="331">
        <f>+AA109*((L109*J109)/12)</f>
        <v>108333.33333333334</v>
      </c>
      <c r="AC109" s="332">
        <v>1</v>
      </c>
      <c r="AD109" s="332">
        <f>+Y109</f>
        <v>117.48099999999999</v>
      </c>
      <c r="AE109" s="332">
        <f t="shared" si="33"/>
        <v>121.721</v>
      </c>
      <c r="AF109" s="331">
        <f>+AB109*AC109</f>
        <v>108333.33333333334</v>
      </c>
      <c r="AG109" s="331">
        <f>+Z109*0.5</f>
        <v>12951.136779564356</v>
      </c>
      <c r="AH109" s="331">
        <f>IF(+AF109-AG109&lt;0,0,+AF109-AG109)</f>
        <v>95382.196553768983</v>
      </c>
    </row>
    <row r="110" spans="1:34">
      <c r="A110" s="279">
        <v>80</v>
      </c>
      <c r="B110" s="459" t="s">
        <v>669</v>
      </c>
      <c r="C110" s="457" t="s">
        <v>670</v>
      </c>
      <c r="D110" s="392">
        <v>42370</v>
      </c>
      <c r="E110" s="392">
        <v>42370</v>
      </c>
      <c r="F110" s="393">
        <v>1</v>
      </c>
      <c r="G110" s="393">
        <f t="shared" si="34"/>
        <v>2</v>
      </c>
      <c r="H110" s="393">
        <f t="shared" si="35"/>
        <v>2016</v>
      </c>
      <c r="I110" s="392">
        <v>42370</v>
      </c>
      <c r="J110" s="394">
        <v>0.2</v>
      </c>
      <c r="K110" s="394">
        <v>1</v>
      </c>
      <c r="L110" s="395">
        <v>45000</v>
      </c>
      <c r="M110" s="395"/>
      <c r="N110" s="396"/>
      <c r="O110" s="396"/>
      <c r="P110" s="396" t="s">
        <v>521</v>
      </c>
      <c r="Q110" s="416">
        <f t="shared" ref="Q110:Q121" si="54">5*12</f>
        <v>60</v>
      </c>
      <c r="R110" s="393">
        <v>8</v>
      </c>
      <c r="S110" s="393">
        <f t="shared" si="50"/>
        <v>52</v>
      </c>
      <c r="T110" s="398">
        <v>12</v>
      </c>
      <c r="U110" s="398">
        <f t="shared" si="37"/>
        <v>12</v>
      </c>
      <c r="V110" s="399">
        <f t="shared" si="38"/>
        <v>9000</v>
      </c>
      <c r="W110" s="306">
        <f t="shared" si="51"/>
        <v>1.0360909423651485</v>
      </c>
      <c r="X110" s="306">
        <f t="shared" si="32"/>
        <v>121.721</v>
      </c>
      <c r="Y110" s="306">
        <v>117.48099999999999</v>
      </c>
      <c r="Z110" s="305">
        <f t="shared" si="40"/>
        <v>9324.8184812863365</v>
      </c>
      <c r="AA110" s="307">
        <f t="shared" si="41"/>
        <v>52</v>
      </c>
      <c r="AB110" s="308">
        <f t="shared" si="42"/>
        <v>39000</v>
      </c>
      <c r="AC110" s="309">
        <v>1</v>
      </c>
      <c r="AD110" s="309">
        <f t="shared" si="49"/>
        <v>117.48099999999999</v>
      </c>
      <c r="AE110" s="309">
        <f t="shared" si="33"/>
        <v>121.721</v>
      </c>
      <c r="AF110" s="308">
        <f t="shared" si="44"/>
        <v>39000</v>
      </c>
      <c r="AG110" s="308">
        <f t="shared" si="52"/>
        <v>4662.4092406431682</v>
      </c>
      <c r="AH110" s="308">
        <f t="shared" si="53"/>
        <v>34337.590759356834</v>
      </c>
    </row>
    <row r="111" spans="1:34">
      <c r="A111" s="279">
        <v>81</v>
      </c>
      <c r="B111" s="459" t="s">
        <v>671</v>
      </c>
      <c r="C111" s="457" t="s">
        <v>672</v>
      </c>
      <c r="D111" s="392">
        <v>42370</v>
      </c>
      <c r="E111" s="392">
        <v>42370</v>
      </c>
      <c r="F111" s="393">
        <v>1</v>
      </c>
      <c r="G111" s="393">
        <f t="shared" si="34"/>
        <v>2</v>
      </c>
      <c r="H111" s="393">
        <f t="shared" si="35"/>
        <v>2016</v>
      </c>
      <c r="I111" s="392">
        <v>42370</v>
      </c>
      <c r="J111" s="394">
        <v>0.2</v>
      </c>
      <c r="K111" s="394">
        <v>1</v>
      </c>
      <c r="L111" s="395">
        <v>50000</v>
      </c>
      <c r="M111" s="395"/>
      <c r="N111" s="396"/>
      <c r="O111" s="396"/>
      <c r="P111" s="396" t="s">
        <v>521</v>
      </c>
      <c r="Q111" s="416">
        <f t="shared" si="54"/>
        <v>60</v>
      </c>
      <c r="R111" s="393">
        <v>8</v>
      </c>
      <c r="S111" s="393">
        <f t="shared" si="50"/>
        <v>52</v>
      </c>
      <c r="T111" s="398">
        <v>12</v>
      </c>
      <c r="U111" s="398">
        <f t="shared" si="37"/>
        <v>12</v>
      </c>
      <c r="V111" s="399">
        <f t="shared" si="38"/>
        <v>10000</v>
      </c>
      <c r="W111" s="306">
        <f t="shared" si="51"/>
        <v>1.0360909423651485</v>
      </c>
      <c r="X111" s="306">
        <f t="shared" si="32"/>
        <v>121.721</v>
      </c>
      <c r="Y111" s="306">
        <v>117.48099999999999</v>
      </c>
      <c r="Z111" s="305">
        <f t="shared" si="40"/>
        <v>10360.909423651485</v>
      </c>
      <c r="AA111" s="307">
        <f t="shared" si="41"/>
        <v>52</v>
      </c>
      <c r="AB111" s="308">
        <f t="shared" si="42"/>
        <v>43333.333333333336</v>
      </c>
      <c r="AC111" s="309">
        <v>1</v>
      </c>
      <c r="AD111" s="309">
        <f t="shared" si="49"/>
        <v>117.48099999999999</v>
      </c>
      <c r="AE111" s="309">
        <f t="shared" si="33"/>
        <v>121.721</v>
      </c>
      <c r="AF111" s="308">
        <f t="shared" si="44"/>
        <v>43333.333333333336</v>
      </c>
      <c r="AG111" s="308">
        <f t="shared" si="52"/>
        <v>5180.4547118257424</v>
      </c>
      <c r="AH111" s="308">
        <f t="shared" si="53"/>
        <v>38152.878621507596</v>
      </c>
    </row>
    <row r="112" spans="1:34">
      <c r="A112" s="279">
        <v>82</v>
      </c>
      <c r="B112" s="459" t="s">
        <v>673</v>
      </c>
      <c r="C112" s="457" t="s">
        <v>674</v>
      </c>
      <c r="D112" s="392">
        <v>42370</v>
      </c>
      <c r="E112" s="392">
        <v>42370</v>
      </c>
      <c r="F112" s="393">
        <v>1</v>
      </c>
      <c r="G112" s="393">
        <f t="shared" si="34"/>
        <v>2</v>
      </c>
      <c r="H112" s="393">
        <f t="shared" si="35"/>
        <v>2016</v>
      </c>
      <c r="I112" s="392">
        <v>42370</v>
      </c>
      <c r="J112" s="394">
        <v>0.2</v>
      </c>
      <c r="K112" s="394">
        <v>1</v>
      </c>
      <c r="L112" s="395">
        <v>35000</v>
      </c>
      <c r="M112" s="395"/>
      <c r="N112" s="396"/>
      <c r="O112" s="396"/>
      <c r="P112" s="396" t="s">
        <v>521</v>
      </c>
      <c r="Q112" s="416">
        <f t="shared" si="54"/>
        <v>60</v>
      </c>
      <c r="R112" s="393">
        <f>4+12</f>
        <v>16</v>
      </c>
      <c r="S112" s="393">
        <f t="shared" si="50"/>
        <v>44</v>
      </c>
      <c r="T112" s="398">
        <v>12</v>
      </c>
      <c r="U112" s="398">
        <f t="shared" si="37"/>
        <v>12</v>
      </c>
      <c r="V112" s="399">
        <f t="shared" si="38"/>
        <v>7000</v>
      </c>
      <c r="W112" s="306">
        <f t="shared" si="51"/>
        <v>1.0632140735823348</v>
      </c>
      <c r="X112" s="306">
        <f t="shared" si="32"/>
        <v>121.721</v>
      </c>
      <c r="Y112" s="306">
        <v>114.48399999999999</v>
      </c>
      <c r="Z112" s="305">
        <f t="shared" si="40"/>
        <v>7442.4985150763432</v>
      </c>
      <c r="AA112" s="307">
        <f t="shared" si="41"/>
        <v>44</v>
      </c>
      <c r="AB112" s="308">
        <f t="shared" si="42"/>
        <v>25666.666666666668</v>
      </c>
      <c r="AC112" s="309">
        <f t="shared" ref="AC112:AC118" si="55">+AE112/AD112</f>
        <v>1.0632140735823348</v>
      </c>
      <c r="AD112" s="309">
        <f t="shared" si="49"/>
        <v>114.48399999999999</v>
      </c>
      <c r="AE112" s="309">
        <f t="shared" si="33"/>
        <v>121.721</v>
      </c>
      <c r="AF112" s="308">
        <f t="shared" si="44"/>
        <v>27289.161221946593</v>
      </c>
      <c r="AG112" s="308">
        <f t="shared" si="52"/>
        <v>3721.2492575381716</v>
      </c>
      <c r="AH112" s="308">
        <f t="shared" si="53"/>
        <v>23567.91196440842</v>
      </c>
    </row>
    <row r="113" spans="1:34">
      <c r="A113" s="279">
        <v>83</v>
      </c>
      <c r="B113" s="459" t="s">
        <v>675</v>
      </c>
      <c r="C113" s="457" t="s">
        <v>676</v>
      </c>
      <c r="D113" s="392">
        <v>42370</v>
      </c>
      <c r="E113" s="392">
        <v>42370</v>
      </c>
      <c r="F113" s="393">
        <v>1</v>
      </c>
      <c r="G113" s="393">
        <f t="shared" si="34"/>
        <v>2</v>
      </c>
      <c r="H113" s="393">
        <f t="shared" si="35"/>
        <v>2016</v>
      </c>
      <c r="I113" s="392">
        <v>42370</v>
      </c>
      <c r="J113" s="394">
        <v>0.2</v>
      </c>
      <c r="K113" s="394">
        <v>1</v>
      </c>
      <c r="L113" s="395">
        <v>30000</v>
      </c>
      <c r="M113" s="395"/>
      <c r="N113" s="396"/>
      <c r="O113" s="396"/>
      <c r="P113" s="396" t="s">
        <v>521</v>
      </c>
      <c r="Q113" s="416">
        <f t="shared" si="54"/>
        <v>60</v>
      </c>
      <c r="R113" s="393">
        <f>1+12</f>
        <v>13</v>
      </c>
      <c r="S113" s="393">
        <f t="shared" si="50"/>
        <v>47</v>
      </c>
      <c r="T113" s="398">
        <v>12</v>
      </c>
      <c r="U113" s="398">
        <f t="shared" si="37"/>
        <v>12</v>
      </c>
      <c r="V113" s="399">
        <f t="shared" si="38"/>
        <v>6000</v>
      </c>
      <c r="W113" s="306">
        <f t="shared" si="51"/>
        <v>1.0466032106344743</v>
      </c>
      <c r="X113" s="306">
        <f t="shared" si="32"/>
        <v>121.721</v>
      </c>
      <c r="Y113" s="306">
        <v>116.301</v>
      </c>
      <c r="Z113" s="305">
        <f t="shared" si="40"/>
        <v>6279.619263806846</v>
      </c>
      <c r="AA113" s="307">
        <f t="shared" si="41"/>
        <v>47</v>
      </c>
      <c r="AB113" s="308">
        <f t="shared" si="42"/>
        <v>23500</v>
      </c>
      <c r="AC113" s="309">
        <f t="shared" si="55"/>
        <v>1.0466032106344743</v>
      </c>
      <c r="AD113" s="309">
        <f t="shared" si="49"/>
        <v>116.301</v>
      </c>
      <c r="AE113" s="309">
        <f t="shared" si="33"/>
        <v>121.721</v>
      </c>
      <c r="AF113" s="308">
        <f t="shared" si="44"/>
        <v>24595.175449910144</v>
      </c>
      <c r="AG113" s="308">
        <f t="shared" si="52"/>
        <v>3139.809631903423</v>
      </c>
      <c r="AH113" s="308">
        <f t="shared" si="53"/>
        <v>21455.365818006721</v>
      </c>
    </row>
    <row r="114" spans="1:34">
      <c r="A114" s="279">
        <v>84</v>
      </c>
      <c r="B114" s="459" t="s">
        <v>677</v>
      </c>
      <c r="C114" s="457" t="s">
        <v>678</v>
      </c>
      <c r="D114" s="392">
        <v>42370</v>
      </c>
      <c r="E114" s="392">
        <v>42370</v>
      </c>
      <c r="F114" s="393">
        <v>1</v>
      </c>
      <c r="G114" s="393">
        <f t="shared" si="34"/>
        <v>2</v>
      </c>
      <c r="H114" s="393">
        <f t="shared" si="35"/>
        <v>2016</v>
      </c>
      <c r="I114" s="392">
        <v>42370</v>
      </c>
      <c r="J114" s="394">
        <v>0.2</v>
      </c>
      <c r="K114" s="394">
        <v>1</v>
      </c>
      <c r="L114" s="395">
        <v>28000</v>
      </c>
      <c r="M114" s="395"/>
      <c r="N114" s="396"/>
      <c r="O114" s="396"/>
      <c r="P114" s="396" t="s">
        <v>521</v>
      </c>
      <c r="Q114" s="416">
        <f t="shared" si="54"/>
        <v>60</v>
      </c>
      <c r="R114" s="393">
        <f>4+12</f>
        <v>16</v>
      </c>
      <c r="S114" s="393">
        <f t="shared" si="50"/>
        <v>44</v>
      </c>
      <c r="T114" s="398">
        <v>12</v>
      </c>
      <c r="U114" s="398">
        <f t="shared" si="37"/>
        <v>12</v>
      </c>
      <c r="V114" s="399">
        <f t="shared" si="38"/>
        <v>5600</v>
      </c>
      <c r="W114" s="306">
        <f t="shared" si="51"/>
        <v>1.0632140735823348</v>
      </c>
      <c r="X114" s="306">
        <f t="shared" si="32"/>
        <v>121.721</v>
      </c>
      <c r="Y114" s="306">
        <v>114.48399999999999</v>
      </c>
      <c r="Z114" s="305">
        <f t="shared" si="40"/>
        <v>5953.9988120610751</v>
      </c>
      <c r="AA114" s="307">
        <f t="shared" si="41"/>
        <v>44</v>
      </c>
      <c r="AB114" s="308">
        <f t="shared" si="42"/>
        <v>20533.333333333336</v>
      </c>
      <c r="AC114" s="309">
        <f t="shared" si="55"/>
        <v>1.0674752470906013</v>
      </c>
      <c r="AD114" s="309">
        <v>114.027</v>
      </c>
      <c r="AE114" s="309">
        <f t="shared" si="33"/>
        <v>121.721</v>
      </c>
      <c r="AF114" s="308">
        <f t="shared" si="44"/>
        <v>21918.825073593682</v>
      </c>
      <c r="AG114" s="308">
        <f t="shared" si="52"/>
        <v>2976.9994060305376</v>
      </c>
      <c r="AH114" s="308">
        <f t="shared" si="53"/>
        <v>18941.825667563146</v>
      </c>
    </row>
    <row r="115" spans="1:34">
      <c r="A115" s="279">
        <v>85</v>
      </c>
      <c r="B115" s="459" t="s">
        <v>679</v>
      </c>
      <c r="C115" s="457" t="s">
        <v>680</v>
      </c>
      <c r="D115" s="392">
        <v>42370</v>
      </c>
      <c r="E115" s="392">
        <v>42370</v>
      </c>
      <c r="F115" s="393">
        <v>1</v>
      </c>
      <c r="G115" s="393">
        <f t="shared" si="34"/>
        <v>2</v>
      </c>
      <c r="H115" s="393">
        <f t="shared" si="35"/>
        <v>2016</v>
      </c>
      <c r="I115" s="392">
        <v>42370</v>
      </c>
      <c r="J115" s="394">
        <v>0.2</v>
      </c>
      <c r="K115" s="394">
        <v>1</v>
      </c>
      <c r="L115" s="395">
        <v>40000</v>
      </c>
      <c r="M115" s="395"/>
      <c r="N115" s="396"/>
      <c r="O115" s="396"/>
      <c r="P115" s="396" t="s">
        <v>521</v>
      </c>
      <c r="Q115" s="416">
        <f t="shared" si="54"/>
        <v>60</v>
      </c>
      <c r="R115" s="393">
        <f>2+12</f>
        <v>14</v>
      </c>
      <c r="S115" s="393">
        <f t="shared" si="50"/>
        <v>46</v>
      </c>
      <c r="T115" s="398">
        <v>12</v>
      </c>
      <c r="U115" s="398">
        <f t="shared" si="37"/>
        <v>12</v>
      </c>
      <c r="V115" s="399">
        <f t="shared" si="38"/>
        <v>8000</v>
      </c>
      <c r="W115" s="306">
        <f t="shared" si="51"/>
        <v>1.0530318104350687</v>
      </c>
      <c r="X115" s="306">
        <f t="shared" si="32"/>
        <v>121.721</v>
      </c>
      <c r="Y115" s="306">
        <v>115.59099999999999</v>
      </c>
      <c r="Z115" s="305">
        <f t="shared" si="40"/>
        <v>8424.2544834805485</v>
      </c>
      <c r="AA115" s="307">
        <f t="shared" si="41"/>
        <v>46</v>
      </c>
      <c r="AB115" s="308">
        <f t="shared" si="42"/>
        <v>30666.666666666664</v>
      </c>
      <c r="AC115" s="309">
        <f t="shared" si="55"/>
        <v>1.0530318104350687</v>
      </c>
      <c r="AD115" s="309">
        <f t="shared" ref="AD115:AD121" si="56">+Y115</f>
        <v>115.59099999999999</v>
      </c>
      <c r="AE115" s="309">
        <f t="shared" si="33"/>
        <v>121.721</v>
      </c>
      <c r="AF115" s="308">
        <f t="shared" si="44"/>
        <v>32292.975520008771</v>
      </c>
      <c r="AG115" s="308">
        <f t="shared" si="52"/>
        <v>4212.1272417402743</v>
      </c>
      <c r="AH115" s="308">
        <f t="shared" si="53"/>
        <v>28080.848278268495</v>
      </c>
    </row>
    <row r="116" spans="1:34">
      <c r="A116" s="279">
        <v>86</v>
      </c>
      <c r="B116" s="459" t="s">
        <v>681</v>
      </c>
      <c r="C116" s="457" t="s">
        <v>682</v>
      </c>
      <c r="D116" s="392">
        <v>42370</v>
      </c>
      <c r="E116" s="392">
        <v>42370</v>
      </c>
      <c r="F116" s="393">
        <v>1</v>
      </c>
      <c r="G116" s="393">
        <f t="shared" si="34"/>
        <v>2</v>
      </c>
      <c r="H116" s="393">
        <f t="shared" si="35"/>
        <v>2016</v>
      </c>
      <c r="I116" s="392">
        <v>42370</v>
      </c>
      <c r="J116" s="394">
        <v>0.2</v>
      </c>
      <c r="K116" s="394">
        <v>1</v>
      </c>
      <c r="L116" s="395">
        <v>120000</v>
      </c>
      <c r="M116" s="395"/>
      <c r="N116" s="396"/>
      <c r="O116" s="396"/>
      <c r="P116" s="396" t="s">
        <v>521</v>
      </c>
      <c r="Q116" s="416">
        <f t="shared" si="54"/>
        <v>60</v>
      </c>
      <c r="R116" s="393">
        <f>2+12</f>
        <v>14</v>
      </c>
      <c r="S116" s="393">
        <f t="shared" si="50"/>
        <v>46</v>
      </c>
      <c r="T116" s="398">
        <v>12</v>
      </c>
      <c r="U116" s="398">
        <f t="shared" si="37"/>
        <v>12</v>
      </c>
      <c r="V116" s="399">
        <f t="shared" si="38"/>
        <v>24000</v>
      </c>
      <c r="W116" s="306">
        <f t="shared" si="51"/>
        <v>1.0530318104350687</v>
      </c>
      <c r="X116" s="306">
        <f t="shared" si="32"/>
        <v>121.721</v>
      </c>
      <c r="Y116" s="306">
        <v>115.59099999999999</v>
      </c>
      <c r="Z116" s="305">
        <f t="shared" si="40"/>
        <v>25272.763450441649</v>
      </c>
      <c r="AA116" s="307">
        <f t="shared" si="41"/>
        <v>46</v>
      </c>
      <c r="AB116" s="308">
        <f t="shared" si="42"/>
        <v>92000</v>
      </c>
      <c r="AC116" s="309">
        <f t="shared" si="55"/>
        <v>1.0530318104350687</v>
      </c>
      <c r="AD116" s="309">
        <f t="shared" si="56"/>
        <v>115.59099999999999</v>
      </c>
      <c r="AE116" s="309">
        <f t="shared" si="33"/>
        <v>121.721</v>
      </c>
      <c r="AF116" s="308">
        <f t="shared" si="44"/>
        <v>96878.926560026317</v>
      </c>
      <c r="AG116" s="308">
        <f t="shared" si="52"/>
        <v>12636.381725220825</v>
      </c>
      <c r="AH116" s="308">
        <f t="shared" si="53"/>
        <v>84242.544834805492</v>
      </c>
    </row>
    <row r="117" spans="1:34">
      <c r="A117" s="279">
        <v>87</v>
      </c>
      <c r="B117" s="459" t="s">
        <v>683</v>
      </c>
      <c r="C117" s="457" t="s">
        <v>684</v>
      </c>
      <c r="D117" s="392">
        <v>42370</v>
      </c>
      <c r="E117" s="392">
        <v>42370</v>
      </c>
      <c r="F117" s="393">
        <v>1</v>
      </c>
      <c r="G117" s="393">
        <f t="shared" si="34"/>
        <v>2</v>
      </c>
      <c r="H117" s="393">
        <f t="shared" si="35"/>
        <v>2016</v>
      </c>
      <c r="I117" s="392">
        <v>42370</v>
      </c>
      <c r="J117" s="394">
        <v>0.2</v>
      </c>
      <c r="K117" s="394">
        <v>1</v>
      </c>
      <c r="L117" s="395">
        <v>90000</v>
      </c>
      <c r="M117" s="395"/>
      <c r="N117" s="396"/>
      <c r="O117" s="396"/>
      <c r="P117" s="396" t="s">
        <v>521</v>
      </c>
      <c r="Q117" s="416">
        <f t="shared" si="54"/>
        <v>60</v>
      </c>
      <c r="R117" s="393">
        <f>2+12</f>
        <v>14</v>
      </c>
      <c r="S117" s="393">
        <f t="shared" si="50"/>
        <v>46</v>
      </c>
      <c r="T117" s="398">
        <v>12</v>
      </c>
      <c r="U117" s="398">
        <f t="shared" si="37"/>
        <v>12</v>
      </c>
      <c r="V117" s="399">
        <f t="shared" si="38"/>
        <v>18000</v>
      </c>
      <c r="W117" s="306">
        <f t="shared" si="51"/>
        <v>1.0530318104350687</v>
      </c>
      <c r="X117" s="306">
        <f t="shared" si="32"/>
        <v>121.721</v>
      </c>
      <c r="Y117" s="306">
        <v>115.59099999999999</v>
      </c>
      <c r="Z117" s="305">
        <f t="shared" si="40"/>
        <v>18954.572587831237</v>
      </c>
      <c r="AA117" s="307">
        <f t="shared" si="41"/>
        <v>46</v>
      </c>
      <c r="AB117" s="308">
        <f t="shared" si="42"/>
        <v>69000</v>
      </c>
      <c r="AC117" s="309">
        <f t="shared" si="55"/>
        <v>1.0530318104350687</v>
      </c>
      <c r="AD117" s="309">
        <f t="shared" si="56"/>
        <v>115.59099999999999</v>
      </c>
      <c r="AE117" s="309">
        <f t="shared" si="33"/>
        <v>121.721</v>
      </c>
      <c r="AF117" s="308">
        <f t="shared" si="44"/>
        <v>72659.194920019741</v>
      </c>
      <c r="AG117" s="308">
        <f t="shared" si="52"/>
        <v>9477.2862939156184</v>
      </c>
      <c r="AH117" s="308">
        <f t="shared" si="53"/>
        <v>63181.908626104123</v>
      </c>
    </row>
    <row r="118" spans="1:34">
      <c r="A118" s="279">
        <v>88</v>
      </c>
      <c r="B118" s="459" t="s">
        <v>685</v>
      </c>
      <c r="C118" s="457" t="s">
        <v>686</v>
      </c>
      <c r="D118" s="392">
        <v>42370</v>
      </c>
      <c r="E118" s="392">
        <v>42370</v>
      </c>
      <c r="F118" s="393">
        <v>1</v>
      </c>
      <c r="G118" s="393">
        <f t="shared" si="34"/>
        <v>2</v>
      </c>
      <c r="H118" s="393">
        <f t="shared" si="35"/>
        <v>2016</v>
      </c>
      <c r="I118" s="392">
        <v>42370</v>
      </c>
      <c r="J118" s="394">
        <v>0.2</v>
      </c>
      <c r="K118" s="394">
        <v>1</v>
      </c>
      <c r="L118" s="395">
        <v>200000</v>
      </c>
      <c r="M118" s="395"/>
      <c r="N118" s="396"/>
      <c r="O118" s="396"/>
      <c r="P118" s="396" t="s">
        <v>521</v>
      </c>
      <c r="Q118" s="416">
        <f t="shared" si="54"/>
        <v>60</v>
      </c>
      <c r="R118" s="393">
        <f>2+12</f>
        <v>14</v>
      </c>
      <c r="S118" s="393">
        <f t="shared" si="50"/>
        <v>46</v>
      </c>
      <c r="T118" s="398">
        <v>12</v>
      </c>
      <c r="U118" s="398">
        <f t="shared" si="37"/>
        <v>12</v>
      </c>
      <c r="V118" s="399">
        <f t="shared" si="38"/>
        <v>40000</v>
      </c>
      <c r="W118" s="306">
        <f t="shared" si="51"/>
        <v>1.0530318104350687</v>
      </c>
      <c r="X118" s="306">
        <f t="shared" si="32"/>
        <v>121.721</v>
      </c>
      <c r="Y118" s="306">
        <v>115.59099999999999</v>
      </c>
      <c r="Z118" s="305">
        <f t="shared" si="40"/>
        <v>42121.272417402746</v>
      </c>
      <c r="AA118" s="307">
        <f t="shared" si="41"/>
        <v>46</v>
      </c>
      <c r="AB118" s="308">
        <f t="shared" si="42"/>
        <v>153333.33333333334</v>
      </c>
      <c r="AC118" s="309">
        <f t="shared" si="55"/>
        <v>1.0530318104350687</v>
      </c>
      <c r="AD118" s="309">
        <f t="shared" si="56"/>
        <v>115.59099999999999</v>
      </c>
      <c r="AE118" s="309">
        <f t="shared" si="33"/>
        <v>121.721</v>
      </c>
      <c r="AF118" s="308">
        <f t="shared" si="44"/>
        <v>161464.87760004387</v>
      </c>
      <c r="AG118" s="308">
        <f t="shared" si="52"/>
        <v>21060.636208701373</v>
      </c>
      <c r="AH118" s="308">
        <f t="shared" si="53"/>
        <v>140404.24139134248</v>
      </c>
    </row>
    <row r="119" spans="1:34">
      <c r="A119" s="279">
        <v>89</v>
      </c>
      <c r="B119" s="459" t="s">
        <v>687</v>
      </c>
      <c r="C119" s="457" t="s">
        <v>688</v>
      </c>
      <c r="D119" s="392">
        <v>42370</v>
      </c>
      <c r="E119" s="392">
        <v>42370</v>
      </c>
      <c r="F119" s="393">
        <v>1</v>
      </c>
      <c r="G119" s="393">
        <f t="shared" si="34"/>
        <v>2</v>
      </c>
      <c r="H119" s="393">
        <f t="shared" si="35"/>
        <v>2016</v>
      </c>
      <c r="I119" s="392">
        <v>42370</v>
      </c>
      <c r="J119" s="394">
        <v>0.2</v>
      </c>
      <c r="K119" s="394">
        <v>1</v>
      </c>
      <c r="L119" s="395">
        <v>60000</v>
      </c>
      <c r="M119" s="395"/>
      <c r="N119" s="396"/>
      <c r="O119" s="396"/>
      <c r="P119" s="396" t="s">
        <v>521</v>
      </c>
      <c r="Q119" s="416">
        <f t="shared" si="54"/>
        <v>60</v>
      </c>
      <c r="R119" s="393">
        <v>5</v>
      </c>
      <c r="S119" s="393">
        <f>IF(R119&lt;0,Q119,IF(R119&gt;Q119,0,Q119-R119))</f>
        <v>55</v>
      </c>
      <c r="T119" s="398">
        <v>12</v>
      </c>
      <c r="U119" s="398">
        <f t="shared" si="37"/>
        <v>12</v>
      </c>
      <c r="V119" s="399">
        <f t="shared" si="38"/>
        <v>12000</v>
      </c>
      <c r="W119" s="306">
        <v>1</v>
      </c>
      <c r="X119" s="306">
        <f t="shared" si="32"/>
        <v>121.721</v>
      </c>
      <c r="Y119" s="306">
        <v>117.38</v>
      </c>
      <c r="Z119" s="305">
        <f t="shared" si="40"/>
        <v>12000</v>
      </c>
      <c r="AA119" s="307">
        <f t="shared" si="41"/>
        <v>55</v>
      </c>
      <c r="AB119" s="308">
        <f t="shared" si="42"/>
        <v>55000</v>
      </c>
      <c r="AC119" s="309">
        <v>1</v>
      </c>
      <c r="AD119" s="309">
        <f t="shared" si="56"/>
        <v>117.38</v>
      </c>
      <c r="AE119" s="309">
        <f t="shared" si="33"/>
        <v>121.721</v>
      </c>
      <c r="AF119" s="308">
        <f t="shared" si="44"/>
        <v>55000</v>
      </c>
      <c r="AG119" s="308">
        <f>+Z119*0.5</f>
        <v>6000</v>
      </c>
      <c r="AH119" s="308">
        <f>IF(+AF119-AG119&lt;0,0,+AF119-AG119)</f>
        <v>49000</v>
      </c>
    </row>
    <row r="120" spans="1:34">
      <c r="A120" s="279">
        <v>90</v>
      </c>
      <c r="B120" s="459" t="s">
        <v>689</v>
      </c>
      <c r="C120" s="457" t="s">
        <v>690</v>
      </c>
      <c r="D120" s="392">
        <v>42370</v>
      </c>
      <c r="E120" s="392">
        <v>42370</v>
      </c>
      <c r="F120" s="393">
        <v>1</v>
      </c>
      <c r="G120" s="393">
        <f>IF(MONTH(D120)+1=13,1,MONTH(D120)+1)</f>
        <v>2</v>
      </c>
      <c r="H120" s="393">
        <f>IF(MONTH(D120)+1=13,YEAR(D120)+1,YEAR(D120))</f>
        <v>2016</v>
      </c>
      <c r="I120" s="392">
        <v>42370</v>
      </c>
      <c r="J120" s="394">
        <v>0.2</v>
      </c>
      <c r="K120" s="394">
        <v>1</v>
      </c>
      <c r="L120" s="395">
        <v>50000</v>
      </c>
      <c r="M120" s="395"/>
      <c r="N120" s="396"/>
      <c r="O120" s="396"/>
      <c r="P120" s="396" t="s">
        <v>521</v>
      </c>
      <c r="Q120" s="416">
        <f t="shared" si="54"/>
        <v>60</v>
      </c>
      <c r="R120" s="393">
        <f>5+12</f>
        <v>17</v>
      </c>
      <c r="S120" s="393">
        <f>IF(R120&lt;0,Q120,IF(R120&gt;Q120,0,Q120-R120))</f>
        <v>43</v>
      </c>
      <c r="T120" s="398">
        <v>12</v>
      </c>
      <c r="U120" s="398">
        <f>IF(S120=0,0,IF(T120&lt;S120,T120,S120))</f>
        <v>12</v>
      </c>
      <c r="V120" s="399">
        <f>+((L120*J120)/12)*U120</f>
        <v>10000</v>
      </c>
      <c r="W120" s="306">
        <f>+X120/Y120</f>
        <v>1.0674752470906013</v>
      </c>
      <c r="X120" s="306">
        <f t="shared" si="32"/>
        <v>121.721</v>
      </c>
      <c r="Y120" s="306">
        <v>114.027</v>
      </c>
      <c r="Z120" s="305">
        <f>+V120*W120</f>
        <v>10674.752470906013</v>
      </c>
      <c r="AA120" s="307">
        <f>+S120</f>
        <v>43</v>
      </c>
      <c r="AB120" s="308">
        <f>+AA120*((L120*J120)/12)</f>
        <v>35833.333333333336</v>
      </c>
      <c r="AC120" s="309">
        <f>+AE120/AD120</f>
        <v>1.0674752470906013</v>
      </c>
      <c r="AD120" s="309">
        <f t="shared" si="56"/>
        <v>114.027</v>
      </c>
      <c r="AE120" s="309">
        <f t="shared" si="33"/>
        <v>121.721</v>
      </c>
      <c r="AF120" s="308">
        <f>+AB120*AC120</f>
        <v>38251.196354079882</v>
      </c>
      <c r="AG120" s="308">
        <f>+Z120*0.5</f>
        <v>5337.3762354530063</v>
      </c>
      <c r="AH120" s="308">
        <f>IF(+AF120-AG120&lt;0,0,+AF120-AG120)</f>
        <v>32913.820118626878</v>
      </c>
    </row>
    <row r="121" spans="1:34" ht="12" thickBot="1">
      <c r="A121" s="279">
        <v>91</v>
      </c>
      <c r="B121" s="455" t="s">
        <v>691</v>
      </c>
      <c r="C121" s="462" t="s">
        <v>692</v>
      </c>
      <c r="D121" s="392">
        <v>42370</v>
      </c>
      <c r="E121" s="392">
        <v>42370</v>
      </c>
      <c r="F121" s="393">
        <v>1</v>
      </c>
      <c r="G121" s="393">
        <f>IF(MONTH(D121)+1=13,1,MONTH(D121)+1)</f>
        <v>2</v>
      </c>
      <c r="H121" s="393">
        <f>IF(MONTH(D121)+1=13,YEAR(D121)+1,YEAR(D121))</f>
        <v>2016</v>
      </c>
      <c r="I121" s="392">
        <v>42370</v>
      </c>
      <c r="J121" s="394">
        <v>0.2</v>
      </c>
      <c r="K121" s="394">
        <v>1</v>
      </c>
      <c r="L121" s="395">
        <v>180000</v>
      </c>
      <c r="M121" s="395"/>
      <c r="N121" s="396"/>
      <c r="O121" s="396"/>
      <c r="P121" s="396" t="s">
        <v>521</v>
      </c>
      <c r="Q121" s="416">
        <f t="shared" si="54"/>
        <v>60</v>
      </c>
      <c r="R121" s="393">
        <f>5+12</f>
        <v>17</v>
      </c>
      <c r="S121" s="393">
        <f>IF(R121&lt;0,Q121,IF(R121&gt;Q121,0,Q121-R121))</f>
        <v>43</v>
      </c>
      <c r="T121" s="398">
        <v>12</v>
      </c>
      <c r="U121" s="398">
        <f>IF(S121=0,0,IF(T121&lt;S121,T121,S121))</f>
        <v>12</v>
      </c>
      <c r="V121" s="399">
        <f>+((L121*J121)/12)*U121</f>
        <v>36000</v>
      </c>
      <c r="W121" s="306">
        <f>+X121/Y121</f>
        <v>1.0674752470906013</v>
      </c>
      <c r="X121" s="306">
        <f t="shared" si="32"/>
        <v>121.721</v>
      </c>
      <c r="Y121" s="306">
        <v>114.027</v>
      </c>
      <c r="Z121" s="305">
        <f>+V121*W121</f>
        <v>38429.108895261648</v>
      </c>
      <c r="AA121" s="307">
        <f>+S121</f>
        <v>43</v>
      </c>
      <c r="AB121" s="308">
        <f>+AA121*((L121*J121)/12)</f>
        <v>129000</v>
      </c>
      <c r="AC121" s="309">
        <f>+AE121/AD121</f>
        <v>1.0674752470906013</v>
      </c>
      <c r="AD121" s="309">
        <f t="shared" si="56"/>
        <v>114.027</v>
      </c>
      <c r="AE121" s="309">
        <f t="shared" si="33"/>
        <v>121.721</v>
      </c>
      <c r="AF121" s="308">
        <f>+AB121*AC121</f>
        <v>137704.30687468755</v>
      </c>
      <c r="AG121" s="308">
        <f>+Z121*0.5</f>
        <v>19214.554447630824</v>
      </c>
      <c r="AH121" s="308">
        <f>IF(+AF121-AG121&lt;0,0,+AF121-AG121)</f>
        <v>118489.75242705672</v>
      </c>
    </row>
    <row r="122" spans="1:34" ht="12" thickBot="1">
      <c r="A122" s="279">
        <v>92</v>
      </c>
      <c r="B122" s="455" t="s">
        <v>693</v>
      </c>
      <c r="C122" s="463" t="s">
        <v>694</v>
      </c>
      <c r="D122" s="392">
        <v>42370</v>
      </c>
      <c r="E122" s="392">
        <v>42370</v>
      </c>
      <c r="F122" s="393">
        <v>1</v>
      </c>
      <c r="G122" s="393">
        <f>IF(MONTH(D122)+1=13,1,MONTH(D122)+1)</f>
        <v>2</v>
      </c>
      <c r="H122" s="393">
        <f>IF(MONTH(D122)+1=13,YEAR(D122)+1,YEAR(D122))</f>
        <v>2016</v>
      </c>
      <c r="I122" s="392">
        <v>42370</v>
      </c>
      <c r="J122" s="394">
        <v>0.2</v>
      </c>
      <c r="K122" s="394">
        <v>1</v>
      </c>
      <c r="L122" s="395">
        <v>400000</v>
      </c>
      <c r="M122" s="395"/>
      <c r="N122" s="396"/>
      <c r="O122" s="396"/>
      <c r="P122" s="396" t="s">
        <v>521</v>
      </c>
      <c r="Q122" s="416">
        <f>5*12</f>
        <v>60</v>
      </c>
      <c r="R122" s="393">
        <f>3+12</f>
        <v>15</v>
      </c>
      <c r="S122" s="393">
        <f>IF(R122&lt;0,Q122,IF(R122&gt;Q122,0,Q122-R122))</f>
        <v>45</v>
      </c>
      <c r="T122" s="398">
        <v>12</v>
      </c>
      <c r="U122" s="398">
        <f>IF(S122=0,0,IF(T122&lt;S122,T122,S122))</f>
        <v>12</v>
      </c>
      <c r="V122" s="399">
        <f>+((L122*J122)/12)*U122</f>
        <v>80000</v>
      </c>
      <c r="W122" s="306">
        <f>+X122/Y122</f>
        <v>1.0606108134012984</v>
      </c>
      <c r="X122" s="306">
        <f t="shared" si="32"/>
        <v>121.721</v>
      </c>
      <c r="Y122" s="306">
        <v>114.765</v>
      </c>
      <c r="Z122" s="305">
        <f>+V122*W122</f>
        <v>84848.865072103872</v>
      </c>
      <c r="AA122" s="307">
        <f>+S122</f>
        <v>45</v>
      </c>
      <c r="AB122" s="308">
        <f>+AA122*((L122*J122)/12)</f>
        <v>300000</v>
      </c>
      <c r="AC122" s="309">
        <f>+AE122/AD122</f>
        <v>1.0606108134012984</v>
      </c>
      <c r="AD122" s="309">
        <f>+Y122</f>
        <v>114.765</v>
      </c>
      <c r="AE122" s="309">
        <f t="shared" si="33"/>
        <v>121.721</v>
      </c>
      <c r="AF122" s="308">
        <f>+AB122*AC122</f>
        <v>318183.24402038951</v>
      </c>
      <c r="AG122" s="308">
        <f>+Z122*0.5</f>
        <v>42424.432536051936</v>
      </c>
      <c r="AH122" s="308">
        <f>IF(+AF122-AG122&lt;0,0,+AF122-AG122)</f>
        <v>275758.81148433755</v>
      </c>
    </row>
    <row r="123" spans="1:34">
      <c r="B123" s="455"/>
      <c r="C123" s="416"/>
      <c r="D123" s="392"/>
      <c r="E123" s="392"/>
      <c r="F123" s="393"/>
      <c r="G123" s="393"/>
      <c r="H123" s="393"/>
      <c r="I123" s="392"/>
      <c r="J123" s="394"/>
      <c r="K123" s="394"/>
      <c r="L123" s="405">
        <f>SUM(L108:L122)</f>
        <v>1603000</v>
      </c>
      <c r="M123" s="395"/>
      <c r="N123" s="396"/>
      <c r="O123" s="396"/>
      <c r="P123" s="396"/>
      <c r="Q123" s="416"/>
      <c r="R123" s="393"/>
      <c r="S123" s="393"/>
      <c r="T123" s="398"/>
      <c r="U123" s="398"/>
      <c r="V123" s="399"/>
      <c r="W123" s="306"/>
      <c r="X123" s="306"/>
      <c r="Y123" s="306"/>
      <c r="Z123" s="305"/>
      <c r="AA123" s="307"/>
      <c r="AB123" s="308"/>
      <c r="AC123" s="309"/>
      <c r="AD123" s="309"/>
      <c r="AE123" s="309"/>
      <c r="AF123" s="308"/>
      <c r="AG123" s="308"/>
      <c r="AH123" s="308"/>
    </row>
    <row r="124" spans="1:34" ht="12" thickBot="1">
      <c r="B124" s="455"/>
      <c r="C124" s="464"/>
      <c r="D124" s="392"/>
      <c r="E124" s="392"/>
      <c r="F124" s="393"/>
      <c r="G124" s="393"/>
      <c r="H124" s="393"/>
      <c r="I124" s="392"/>
      <c r="J124" s="394"/>
      <c r="K124" s="394"/>
      <c r="L124" s="405"/>
      <c r="M124" s="395"/>
      <c r="N124" s="396"/>
      <c r="O124" s="396"/>
      <c r="P124" s="396"/>
      <c r="Q124" s="416"/>
      <c r="R124" s="393"/>
      <c r="S124" s="393"/>
      <c r="T124" s="398"/>
      <c r="U124" s="398"/>
      <c r="V124" s="399"/>
      <c r="W124" s="306"/>
      <c r="X124" s="306"/>
      <c r="Y124" s="306"/>
      <c r="Z124" s="305"/>
      <c r="AA124" s="307"/>
      <c r="AB124" s="308"/>
      <c r="AC124" s="309"/>
      <c r="AD124" s="309"/>
      <c r="AE124" s="309"/>
      <c r="AF124" s="308"/>
      <c r="AG124" s="308"/>
      <c r="AH124" s="308"/>
    </row>
    <row r="125" spans="1:34" ht="12" thickBot="1">
      <c r="A125" s="279">
        <v>93</v>
      </c>
      <c r="B125" s="455" t="s">
        <v>695</v>
      </c>
      <c r="C125" s="463" t="s">
        <v>696</v>
      </c>
      <c r="D125" s="392">
        <v>42370</v>
      </c>
      <c r="E125" s="392">
        <v>42370</v>
      </c>
      <c r="F125" s="393">
        <v>1</v>
      </c>
      <c r="G125" s="393">
        <f>IF(MONTH(D125)+1=13,1,MONTH(D125)+1)</f>
        <v>2</v>
      </c>
      <c r="H125" s="393">
        <f>IF(MONTH(D125)+1=13,YEAR(D125)+1,YEAR(D125))</f>
        <v>2016</v>
      </c>
      <c r="I125" s="392">
        <v>42370</v>
      </c>
      <c r="J125" s="394">
        <v>0.1</v>
      </c>
      <c r="K125" s="394">
        <v>1</v>
      </c>
      <c r="L125" s="405">
        <v>28206.16</v>
      </c>
      <c r="M125" s="395"/>
      <c r="N125" s="396"/>
      <c r="O125" s="396"/>
      <c r="P125" s="396" t="s">
        <v>521</v>
      </c>
      <c r="Q125" s="416">
        <f>12*10</f>
        <v>120</v>
      </c>
      <c r="R125" s="393">
        <f>5+12</f>
        <v>17</v>
      </c>
      <c r="S125" s="393">
        <f>IF(R125&lt;0,Q125,IF(R125&gt;Q125,0,Q125-R125))</f>
        <v>103</v>
      </c>
      <c r="T125" s="398">
        <v>12</v>
      </c>
      <c r="U125" s="398">
        <f>IF(S125=0,0,IF(T125&lt;S125,T125,S125))</f>
        <v>12</v>
      </c>
      <c r="V125" s="399">
        <f>+((L125*J125)/12)*U125</f>
        <v>2820.616</v>
      </c>
      <c r="W125" s="306">
        <f>+X125/Y125</f>
        <v>1.0674752470906013</v>
      </c>
      <c r="X125" s="306">
        <f t="shared" si="32"/>
        <v>121.721</v>
      </c>
      <c r="Y125" s="306">
        <v>114.027</v>
      </c>
      <c r="Z125" s="305">
        <f>+V125*W125</f>
        <v>3010.9377615477033</v>
      </c>
      <c r="AA125" s="307">
        <f>+S125</f>
        <v>103</v>
      </c>
      <c r="AB125" s="308">
        <f>+AA125*((L125*J125)/12)</f>
        <v>24210.287333333334</v>
      </c>
      <c r="AC125" s="309">
        <f>+AE125/AD125</f>
        <v>1.0674752470906013</v>
      </c>
      <c r="AD125" s="309">
        <f>+Y125</f>
        <v>114.027</v>
      </c>
      <c r="AE125" s="309">
        <f t="shared" si="33"/>
        <v>121.721</v>
      </c>
      <c r="AF125" s="308">
        <f>+AB125*AC125</f>
        <v>25843.882453284456</v>
      </c>
      <c r="AG125" s="308">
        <f>+Z125*0.5</f>
        <v>1505.4688807738517</v>
      </c>
      <c r="AH125" s="308">
        <f>IF(+AF125-AG125&lt;0,0,+AF125-AG125)</f>
        <v>24338.413572510603</v>
      </c>
    </row>
    <row r="126" spans="1:34">
      <c r="B126" s="455"/>
      <c r="C126" s="402"/>
      <c r="D126" s="392"/>
      <c r="E126" s="392"/>
      <c r="F126" s="393"/>
      <c r="G126" s="393"/>
      <c r="H126" s="393"/>
      <c r="I126" s="392"/>
      <c r="J126" s="394"/>
      <c r="K126" s="394"/>
      <c r="L126" s="395"/>
      <c r="M126" s="395"/>
      <c r="N126" s="396"/>
      <c r="O126" s="396"/>
      <c r="P126" s="396"/>
      <c r="Q126" s="416"/>
      <c r="R126" s="393"/>
      <c r="S126" s="393"/>
      <c r="T126" s="398"/>
      <c r="U126" s="398"/>
      <c r="V126" s="399"/>
      <c r="W126" s="306"/>
      <c r="X126" s="306"/>
      <c r="Y126" s="306"/>
      <c r="Z126" s="305"/>
      <c r="AA126" s="307"/>
      <c r="AB126" s="308"/>
      <c r="AC126" s="309"/>
      <c r="AD126" s="309"/>
      <c r="AE126" s="309"/>
      <c r="AF126" s="308"/>
      <c r="AG126" s="308"/>
      <c r="AH126" s="308"/>
    </row>
    <row r="127" spans="1:34">
      <c r="A127" s="279">
        <v>94</v>
      </c>
      <c r="B127" s="461" t="s">
        <v>697</v>
      </c>
      <c r="C127" s="458" t="s">
        <v>488</v>
      </c>
      <c r="D127" s="392">
        <v>42519</v>
      </c>
      <c r="E127" s="392">
        <v>42519</v>
      </c>
      <c r="F127" s="393">
        <v>1</v>
      </c>
      <c r="G127" s="393">
        <f>IF(MONTH(D127)+1=13,1,MONTH(D127)+1)</f>
        <v>6</v>
      </c>
      <c r="H127" s="393">
        <f>IF(MONTH(D127)+1=13,YEAR(D127)+1,YEAR(D127))</f>
        <v>2016</v>
      </c>
      <c r="I127" s="392">
        <v>42522</v>
      </c>
      <c r="J127" s="394">
        <v>0.1</v>
      </c>
      <c r="K127" s="394">
        <v>1</v>
      </c>
      <c r="L127" s="395">
        <v>30000</v>
      </c>
      <c r="M127" s="395"/>
      <c r="N127" s="396"/>
      <c r="O127" s="396"/>
      <c r="P127" s="401" t="s">
        <v>521</v>
      </c>
      <c r="Q127" s="402">
        <v>120</v>
      </c>
      <c r="R127" s="403">
        <f>5+12</f>
        <v>17</v>
      </c>
      <c r="S127" s="403">
        <f>IF(R127&lt;0,Q127,IF(R127&gt;Q127,0,Q127-R127))</f>
        <v>103</v>
      </c>
      <c r="T127" s="402">
        <v>12</v>
      </c>
      <c r="U127" s="402">
        <f>IF(S127=0,0,IF(T127&lt;S127,T127,S127))</f>
        <v>12</v>
      </c>
      <c r="V127" s="404">
        <f>+((L127*J127)/12)*U127</f>
        <v>3000</v>
      </c>
      <c r="W127" s="314">
        <f>+X127/Y127</f>
        <v>1.0674752470906013</v>
      </c>
      <c r="X127" s="314">
        <f t="shared" si="32"/>
        <v>121.721</v>
      </c>
      <c r="Y127" s="314">
        <v>114.027</v>
      </c>
      <c r="Z127" s="313">
        <f>+V127*W127</f>
        <v>3202.4257412718039</v>
      </c>
      <c r="AA127" s="315">
        <f>+S127</f>
        <v>103</v>
      </c>
      <c r="AB127" s="316">
        <f>+AA127*((L127*J127)/12)</f>
        <v>25750</v>
      </c>
      <c r="AC127" s="317">
        <f>+AE127/AD127</f>
        <v>1.0674752470906013</v>
      </c>
      <c r="AD127" s="317">
        <f>+Y127</f>
        <v>114.027</v>
      </c>
      <c r="AE127" s="317">
        <f t="shared" si="33"/>
        <v>121.721</v>
      </c>
      <c r="AF127" s="316">
        <f>+AB127*AC127</f>
        <v>27487.487612582983</v>
      </c>
      <c r="AG127" s="316">
        <f>+Z127*0.5</f>
        <v>1601.2128706359019</v>
      </c>
      <c r="AH127" s="316">
        <f>IF(+AF127-AG127&lt;0,0,+AF127-AG127)</f>
        <v>25886.27474194708</v>
      </c>
    </row>
    <row r="128" spans="1:34">
      <c r="B128" s="396"/>
      <c r="C128" s="396"/>
      <c r="D128" s="392"/>
      <c r="E128" s="392"/>
      <c r="F128" s="393"/>
      <c r="G128" s="393"/>
      <c r="H128" s="393"/>
      <c r="I128" s="392"/>
      <c r="J128" s="394"/>
      <c r="K128" s="394"/>
      <c r="L128" s="419">
        <f>SUM(L127)</f>
        <v>30000</v>
      </c>
      <c r="M128" s="410"/>
      <c r="N128" s="396"/>
      <c r="O128" s="396"/>
      <c r="P128" s="396"/>
      <c r="Q128" s="398"/>
      <c r="R128" s="393"/>
      <c r="S128" s="393"/>
      <c r="T128" s="398"/>
      <c r="U128" s="398"/>
      <c r="V128" s="399"/>
      <c r="W128" s="306"/>
      <c r="X128" s="306"/>
      <c r="Y128" s="306"/>
      <c r="Z128" s="305"/>
      <c r="AA128" s="307"/>
      <c r="AB128" s="308"/>
      <c r="AC128" s="309"/>
      <c r="AD128" s="309"/>
      <c r="AE128" s="309"/>
      <c r="AF128" s="308"/>
      <c r="AG128" s="308"/>
      <c r="AH128" s="308"/>
    </row>
    <row r="129" spans="2:34" s="337" customFormat="1">
      <c r="B129" s="338"/>
      <c r="C129" s="338"/>
      <c r="D129" s="429"/>
      <c r="E129" s="429"/>
      <c r="F129" s="430"/>
      <c r="G129" s="430"/>
      <c r="H129" s="430"/>
      <c r="I129" s="429"/>
      <c r="J129" s="431"/>
      <c r="K129" s="432"/>
      <c r="L129" s="419"/>
      <c r="M129" s="419">
        <f>SUM(M128:M128)</f>
        <v>0</v>
      </c>
      <c r="N129" s="419"/>
      <c r="O129" s="419"/>
      <c r="P129" s="419"/>
      <c r="Q129" s="419"/>
      <c r="R129" s="419"/>
      <c r="S129" s="419"/>
      <c r="T129" s="419"/>
      <c r="U129" s="419"/>
      <c r="V129" s="419">
        <f>SUM(V128:V128)</f>
        <v>0</v>
      </c>
      <c r="W129" s="246"/>
      <c r="X129" s="246"/>
      <c r="Y129" s="246"/>
      <c r="Z129" s="246">
        <f>SUM(Z128:Z128)</f>
        <v>0</v>
      </c>
      <c r="AA129" s="246"/>
      <c r="AB129" s="246">
        <f>SUM(AB128:AB128)</f>
        <v>0</v>
      </c>
      <c r="AC129" s="246"/>
      <c r="AD129" s="246"/>
      <c r="AE129" s="246"/>
      <c r="AF129" s="246">
        <f>SUM(AF128:AF128)</f>
        <v>0</v>
      </c>
      <c r="AG129" s="246">
        <f>SUM(AG128:AG128)</f>
        <v>0</v>
      </c>
      <c r="AH129" s="246">
        <f>SUM(AH128:AH128)</f>
        <v>0</v>
      </c>
    </row>
    <row r="130" spans="2:34" s="337" customFormat="1">
      <c r="B130" s="338"/>
      <c r="C130" s="338"/>
      <c r="D130" s="429"/>
      <c r="E130" s="429"/>
      <c r="F130" s="430"/>
      <c r="G130" s="430"/>
      <c r="H130" s="430"/>
      <c r="I130" s="429"/>
      <c r="J130" s="431"/>
      <c r="K130" s="432"/>
      <c r="L130" s="433"/>
      <c r="M130" s="434"/>
      <c r="N130" s="435"/>
      <c r="O130" s="435"/>
      <c r="P130" s="435"/>
      <c r="Q130" s="436"/>
      <c r="R130" s="430"/>
      <c r="S130" s="430"/>
      <c r="T130" s="436"/>
      <c r="U130" s="437"/>
      <c r="V130" s="433"/>
      <c r="W130" s="341"/>
      <c r="X130" s="341"/>
      <c r="Y130" s="341"/>
      <c r="Z130" s="339"/>
      <c r="AA130" s="342"/>
      <c r="AB130" s="340"/>
      <c r="AC130" s="341"/>
      <c r="AD130" s="341"/>
      <c r="AE130" s="341"/>
      <c r="AF130" s="340"/>
      <c r="AG130" s="340"/>
      <c r="AH130" s="339"/>
    </row>
    <row r="131" spans="2:34" s="337" customFormat="1">
      <c r="B131" s="338"/>
      <c r="C131" s="338"/>
      <c r="D131" s="429"/>
      <c r="E131" s="429"/>
      <c r="F131" s="430"/>
      <c r="G131" s="430"/>
      <c r="H131" s="430"/>
      <c r="I131" s="429"/>
      <c r="J131" s="431"/>
      <c r="K131" s="432"/>
      <c r="L131" s="433"/>
      <c r="M131" s="434"/>
      <c r="N131" s="435"/>
      <c r="O131" s="435"/>
      <c r="P131" s="435"/>
      <c r="Q131" s="436"/>
      <c r="R131" s="430"/>
      <c r="S131" s="430"/>
      <c r="T131" s="436"/>
      <c r="U131" s="437"/>
      <c r="V131" s="433"/>
      <c r="W131" s="341"/>
      <c r="X131" s="341"/>
      <c r="Y131" s="341"/>
      <c r="Z131" s="339"/>
      <c r="AA131" s="342"/>
      <c r="AB131" s="340"/>
      <c r="AC131" s="341"/>
      <c r="AD131" s="341"/>
      <c r="AE131" s="341"/>
      <c r="AF131" s="340"/>
      <c r="AG131" s="340"/>
      <c r="AH131" s="339"/>
    </row>
    <row r="132" spans="2:34" s="337" customFormat="1">
      <c r="B132" s="338"/>
      <c r="C132" s="338"/>
      <c r="D132" s="429"/>
      <c r="E132" s="429"/>
      <c r="F132" s="438"/>
      <c r="G132" s="438"/>
      <c r="H132" s="438"/>
      <c r="I132" s="429"/>
      <c r="J132" s="439"/>
      <c r="K132" s="440"/>
      <c r="L132" s="441"/>
      <c r="M132" s="442"/>
      <c r="N132" s="435"/>
      <c r="O132" s="435"/>
      <c r="P132" s="435"/>
      <c r="Q132" s="436"/>
      <c r="R132" s="438"/>
      <c r="S132" s="438"/>
      <c r="T132" s="436"/>
      <c r="U132" s="437"/>
      <c r="V132" s="441"/>
      <c r="W132" s="341"/>
      <c r="X132" s="341"/>
      <c r="Y132" s="341"/>
      <c r="Z132" s="343"/>
      <c r="AA132" s="342"/>
      <c r="AB132" s="344"/>
      <c r="AC132" s="341"/>
      <c r="AD132" s="341"/>
      <c r="AE132" s="341"/>
      <c r="AF132" s="344"/>
      <c r="AG132" s="344"/>
      <c r="AH132" s="343"/>
    </row>
    <row r="133" spans="2:34" ht="15" customHeight="1">
      <c r="D133" s="443"/>
      <c r="E133" s="443"/>
      <c r="F133" s="444"/>
      <c r="G133" s="444"/>
      <c r="H133" s="444"/>
      <c r="I133" s="443"/>
      <c r="J133" s="445"/>
      <c r="K133" s="446" t="s">
        <v>698</v>
      </c>
      <c r="L133" s="447">
        <f>L129+L123+L106+L76+L71+L64+L36+L128+L125</f>
        <v>15599384.789999999</v>
      </c>
      <c r="M133" s="444"/>
      <c r="N133" s="448"/>
      <c r="O133" s="448"/>
      <c r="P133" s="448"/>
      <c r="Q133" s="1048" t="s">
        <v>699</v>
      </c>
      <c r="R133" s="1048"/>
      <c r="S133" s="1048"/>
      <c r="T133" s="1049"/>
      <c r="U133" s="449"/>
      <c r="V133" s="447">
        <f>SUM(V7:V128)</f>
        <v>610224.68466000014</v>
      </c>
      <c r="W133" s="347"/>
      <c r="X133" s="347"/>
      <c r="Y133" s="347"/>
      <c r="Z133" s="347" t="e">
        <f>Z129+#REF!+Z34+Z14+#REF!+#REF!</f>
        <v>#REF!</v>
      </c>
      <c r="AH133" s="347" t="e">
        <f>AH129+#REF!+AH34+AH14+#REF!+#REF!</f>
        <v>#REF!</v>
      </c>
    </row>
    <row r="134" spans="2:34" ht="15" customHeight="1">
      <c r="D134" s="443"/>
      <c r="E134" s="443"/>
      <c r="F134" s="444"/>
      <c r="G134" s="444"/>
      <c r="H134" s="444"/>
      <c r="I134" s="443"/>
      <c r="J134" s="445"/>
      <c r="K134" s="446" t="s">
        <v>700</v>
      </c>
      <c r="L134" s="450">
        <v>15340360.779999999</v>
      </c>
      <c r="M134" s="444"/>
      <c r="N134" s="448"/>
      <c r="O134" s="448"/>
      <c r="P134" s="448"/>
      <c r="Q134" s="1048" t="s">
        <v>701</v>
      </c>
      <c r="R134" s="1048"/>
      <c r="S134" s="1048"/>
      <c r="T134" s="1049"/>
      <c r="U134" s="449" t="s">
        <v>700</v>
      </c>
      <c r="V134" s="447">
        <v>0</v>
      </c>
    </row>
    <row r="135" spans="2:34">
      <c r="D135" s="443"/>
      <c r="E135" s="443"/>
      <c r="F135" s="444"/>
      <c r="G135" s="444"/>
      <c r="H135" s="444"/>
      <c r="I135" s="443"/>
      <c r="J135" s="445"/>
      <c r="K135" s="446" t="s">
        <v>702</v>
      </c>
      <c r="L135" s="450">
        <f>+L133-L134</f>
        <v>259024.00999999978</v>
      </c>
      <c r="M135" s="444" t="s">
        <v>703</v>
      </c>
      <c r="N135" s="448"/>
      <c r="O135" s="448"/>
      <c r="P135" s="448"/>
      <c r="Q135" s="451"/>
      <c r="R135" s="452"/>
      <c r="S135" s="452"/>
      <c r="T135" s="451"/>
      <c r="U135" s="453">
        <f>+V135/V133</f>
        <v>1</v>
      </c>
      <c r="V135" s="447">
        <f>+V133-V134</f>
        <v>610224.68466000014</v>
      </c>
      <c r="W135" s="283"/>
      <c r="Y135" s="349" t="e">
        <f>+Z135/Z133</f>
        <v>#REF!</v>
      </c>
      <c r="Z135" s="347">
        <v>0</v>
      </c>
      <c r="AA135" s="350" t="s">
        <v>704</v>
      </c>
      <c r="AB135" s="351"/>
      <c r="AC135" s="352"/>
      <c r="AD135" s="353"/>
    </row>
    <row r="136" spans="2:34" hidden="1">
      <c r="W136" s="354"/>
      <c r="Z136" s="347" t="e">
        <f>+Z133-Z135</f>
        <v>#REF!</v>
      </c>
      <c r="AA136" s="350" t="s">
        <v>705</v>
      </c>
      <c r="AB136" s="355"/>
    </row>
    <row r="137" spans="2:34" hidden="1">
      <c r="R137" s="356" t="s">
        <v>706</v>
      </c>
      <c r="S137" s="357" t="s">
        <v>707</v>
      </c>
      <c r="T137" s="358" t="s">
        <v>707</v>
      </c>
      <c r="Z137" s="359" t="e">
        <f>+Z136/Z133</f>
        <v>#REF!</v>
      </c>
    </row>
    <row r="138" spans="2:34" ht="24.75" hidden="1" customHeight="1">
      <c r="K138" s="360" t="s">
        <v>708</v>
      </c>
      <c r="L138" s="361" t="s">
        <v>709</v>
      </c>
      <c r="M138" s="362" t="s">
        <v>702</v>
      </c>
      <c r="N138" s="363"/>
      <c r="O138" s="364"/>
      <c r="P138" s="364"/>
      <c r="Q138" s="365" t="s">
        <v>710</v>
      </c>
      <c r="R138" s="366" t="s">
        <v>711</v>
      </c>
      <c r="S138" s="367" t="s">
        <v>711</v>
      </c>
      <c r="T138" s="368" t="s">
        <v>712</v>
      </c>
    </row>
    <row r="139" spans="2:34" hidden="1">
      <c r="F139" s="369"/>
      <c r="G139" s="370"/>
      <c r="H139" s="370"/>
      <c r="I139" s="371"/>
      <c r="J139" s="304">
        <v>121</v>
      </c>
      <c r="K139" s="372"/>
      <c r="L139" s="373" t="e">
        <f>#REF!</f>
        <v>#REF!</v>
      </c>
      <c r="M139" s="373" t="e">
        <f t="shared" ref="M139:M144" si="57">+L139-K139</f>
        <v>#REF!</v>
      </c>
      <c r="N139" s="346"/>
      <c r="O139" s="280"/>
      <c r="P139" s="280"/>
      <c r="Q139" s="373">
        <v>0</v>
      </c>
      <c r="R139" s="373" t="e">
        <f>#REF!</f>
        <v>#REF!</v>
      </c>
      <c r="S139" s="374" t="e">
        <f>#REF!</f>
        <v>#REF!</v>
      </c>
      <c r="T139" s="348" t="e">
        <f t="shared" ref="T139:T144" si="58">+S139*($Z$137)</f>
        <v>#REF!</v>
      </c>
    </row>
    <row r="140" spans="2:34" hidden="1">
      <c r="F140" s="369"/>
      <c r="G140" s="370"/>
      <c r="H140" s="370"/>
      <c r="I140" s="371"/>
      <c r="J140" s="304">
        <v>122</v>
      </c>
      <c r="K140" s="372"/>
      <c r="L140" s="373">
        <f>L14</f>
        <v>88218</v>
      </c>
      <c r="M140" s="373">
        <f t="shared" si="57"/>
        <v>88218</v>
      </c>
      <c r="N140" s="346"/>
      <c r="O140" s="280"/>
      <c r="P140" s="280"/>
      <c r="Q140" s="373">
        <f>L13</f>
        <v>136590</v>
      </c>
      <c r="R140" s="373">
        <f>V14</f>
        <v>2911.194</v>
      </c>
      <c r="S140" s="374">
        <f>Z14</f>
        <v>3095.2224317284513</v>
      </c>
      <c r="T140" s="348" t="e">
        <f t="shared" si="58"/>
        <v>#REF!</v>
      </c>
    </row>
    <row r="141" spans="2:34" hidden="1">
      <c r="F141" s="369"/>
      <c r="G141" s="370"/>
      <c r="H141" s="370"/>
      <c r="I141" s="371"/>
      <c r="J141" s="304">
        <v>123</v>
      </c>
      <c r="K141" s="372"/>
      <c r="L141" s="373" t="e">
        <f>#REF!</f>
        <v>#REF!</v>
      </c>
      <c r="M141" s="373" t="e">
        <f t="shared" si="57"/>
        <v>#REF!</v>
      </c>
      <c r="N141" s="346"/>
      <c r="O141" s="280"/>
      <c r="P141" s="280"/>
      <c r="Q141" s="373">
        <v>0</v>
      </c>
      <c r="R141" s="373" t="e">
        <f>#REF!</f>
        <v>#REF!</v>
      </c>
      <c r="S141" s="374" t="e">
        <f>#REF!</f>
        <v>#REF!</v>
      </c>
      <c r="T141" s="348" t="e">
        <f t="shared" si="58"/>
        <v>#REF!</v>
      </c>
    </row>
    <row r="142" spans="2:34" hidden="1">
      <c r="F142" s="369"/>
      <c r="G142" s="370"/>
      <c r="H142" s="370"/>
      <c r="I142" s="371"/>
      <c r="J142" s="304">
        <v>124</v>
      </c>
      <c r="K142" s="372"/>
      <c r="L142" s="373" t="e">
        <f>#REF!</f>
        <v>#REF!</v>
      </c>
      <c r="M142" s="373" t="e">
        <f t="shared" si="57"/>
        <v>#REF!</v>
      </c>
      <c r="N142" s="346"/>
      <c r="O142" s="280"/>
      <c r="P142" s="280"/>
      <c r="Q142" s="373" t="e">
        <f>L47+L48+L49+L50+L51+L54+L55+L59+L73+#REF!+#REF!+#REF!+#REF!</f>
        <v>#REF!</v>
      </c>
      <c r="R142" s="373" t="e">
        <f>#REF!</f>
        <v>#REF!</v>
      </c>
      <c r="S142" s="374" t="e">
        <f>#REF!</f>
        <v>#REF!</v>
      </c>
      <c r="T142" s="348" t="e">
        <f t="shared" si="58"/>
        <v>#REF!</v>
      </c>
    </row>
    <row r="143" spans="2:34" hidden="1">
      <c r="F143" s="369"/>
      <c r="G143" s="370"/>
      <c r="H143" s="370"/>
      <c r="I143" s="371"/>
      <c r="J143" s="304">
        <v>125</v>
      </c>
      <c r="K143" s="372"/>
      <c r="L143" s="373">
        <f>L129</f>
        <v>0</v>
      </c>
      <c r="M143" s="373">
        <f t="shared" si="57"/>
        <v>0</v>
      </c>
      <c r="N143" s="346"/>
      <c r="O143" s="280"/>
      <c r="P143" s="280"/>
      <c r="Q143" s="373" t="e">
        <f>#REF!+L128</f>
        <v>#REF!</v>
      </c>
      <c r="R143" s="373">
        <f>V129</f>
        <v>0</v>
      </c>
      <c r="S143" s="374">
        <f>Z129</f>
        <v>0</v>
      </c>
      <c r="T143" s="348" t="e">
        <f t="shared" si="58"/>
        <v>#REF!</v>
      </c>
    </row>
    <row r="144" spans="2:34" hidden="1">
      <c r="F144" s="369"/>
      <c r="G144" s="370"/>
      <c r="H144" s="370"/>
      <c r="I144" s="371"/>
      <c r="J144" s="304">
        <v>126</v>
      </c>
      <c r="K144" s="372"/>
      <c r="L144" s="373">
        <f>L34</f>
        <v>161000</v>
      </c>
      <c r="M144" s="373">
        <f t="shared" si="57"/>
        <v>161000</v>
      </c>
      <c r="N144" s="346"/>
      <c r="O144" s="280"/>
      <c r="P144" s="280"/>
      <c r="Q144" s="373">
        <f>L33</f>
        <v>100000</v>
      </c>
      <c r="R144" s="373">
        <f>V34</f>
        <v>0</v>
      </c>
      <c r="S144" s="374">
        <f>Z34</f>
        <v>0</v>
      </c>
      <c r="T144" s="348" t="e">
        <f t="shared" si="58"/>
        <v>#REF!</v>
      </c>
    </row>
    <row r="145" spans="1:34" hidden="1">
      <c r="K145" s="348"/>
      <c r="L145" s="373"/>
      <c r="M145" s="373"/>
      <c r="N145" s="346"/>
      <c r="O145" s="280"/>
      <c r="P145" s="280"/>
      <c r="Q145" s="373"/>
      <c r="R145" s="356"/>
      <c r="S145" s="357"/>
      <c r="T145" s="358"/>
    </row>
    <row r="146" spans="1:34" hidden="1">
      <c r="J146" s="306" t="s">
        <v>713</v>
      </c>
      <c r="K146" s="375">
        <f>SUM(K139:K145)</f>
        <v>0</v>
      </c>
      <c r="L146" s="375" t="e">
        <f>SUM(L139:L145)</f>
        <v>#REF!</v>
      </c>
      <c r="M146" s="375" t="e">
        <f>+K146-L146</f>
        <v>#REF!</v>
      </c>
      <c r="N146" s="376" t="s">
        <v>714</v>
      </c>
      <c r="O146" s="376"/>
      <c r="P146" s="376"/>
      <c r="Q146" s="375" t="e">
        <f>SUM(Q139:Q145)</f>
        <v>#REF!</v>
      </c>
      <c r="R146" s="375" t="e">
        <f>SUM(R139:R145)</f>
        <v>#REF!</v>
      </c>
      <c r="S146" s="377" t="e">
        <f>SUM(S139:S145)</f>
        <v>#REF!</v>
      </c>
      <c r="T146" s="375" t="e">
        <f>SUM(T139:T145)</f>
        <v>#REF!</v>
      </c>
    </row>
    <row r="147" spans="1:34" hidden="1">
      <c r="I147" s="378"/>
      <c r="L147" s="280" t="e">
        <f>+K146-L146</f>
        <v>#REF!</v>
      </c>
      <c r="Q147" s="280"/>
    </row>
    <row r="148" spans="1:34" ht="15" hidden="1">
      <c r="A148" s="279">
        <v>47</v>
      </c>
      <c r="B148" s="333">
        <v>1290006</v>
      </c>
      <c r="C148" s="335" t="s">
        <v>488</v>
      </c>
      <c r="D148" s="301"/>
      <c r="E148" s="301"/>
      <c r="F148" s="302">
        <v>1</v>
      </c>
      <c r="G148" s="302">
        <f>IF(MONTH(D148)+1=13,1,MONTH(D148)+1)</f>
        <v>2</v>
      </c>
      <c r="H148" s="302">
        <f>IF(MONTH(D148)+1=13,YEAR(D148)+1,YEAR(D148))</f>
        <v>1900</v>
      </c>
      <c r="I148" s="301"/>
      <c r="J148" s="303">
        <v>0.1</v>
      </c>
      <c r="K148" s="303">
        <v>1</v>
      </c>
      <c r="L148" s="336">
        <v>30000</v>
      </c>
      <c r="M148" s="336"/>
      <c r="N148" s="304"/>
      <c r="O148" s="304"/>
      <c r="P148" s="310" t="s">
        <v>521</v>
      </c>
      <c r="Q148" s="311">
        <v>120</v>
      </c>
      <c r="R148" s="312">
        <f>5+12</f>
        <v>17</v>
      </c>
      <c r="S148" s="312">
        <f>IF(R148&lt;0,Q148,IF(R148&gt;Q148,0,Q148-R148))</f>
        <v>103</v>
      </c>
      <c r="T148" s="311">
        <v>12</v>
      </c>
      <c r="U148" s="311">
        <f>IF(S148=0,0,IF(T148&lt;S148,T148,S148))</f>
        <v>12</v>
      </c>
      <c r="V148" s="313">
        <f>+((L148*J148)/12)*U148</f>
        <v>3000</v>
      </c>
      <c r="W148" s="314">
        <f>+X148/Y148</f>
        <v>1.0674752470906013</v>
      </c>
      <c r="X148" s="314">
        <f t="shared" si="32"/>
        <v>121.721</v>
      </c>
      <c r="Y148" s="314">
        <v>114.027</v>
      </c>
      <c r="Z148" s="313">
        <f>+V148*W148</f>
        <v>3202.4257412718039</v>
      </c>
      <c r="AA148" s="315">
        <f>+S148</f>
        <v>103</v>
      </c>
      <c r="AB148" s="316">
        <f>+AA148*((L148*J148)/12)</f>
        <v>25750</v>
      </c>
      <c r="AC148" s="317">
        <f>+AE148/AD148</f>
        <v>1.0674752470906013</v>
      </c>
      <c r="AD148" s="317">
        <f>+Y148</f>
        <v>114.027</v>
      </c>
      <c r="AE148" s="317">
        <f t="shared" si="33"/>
        <v>121.721</v>
      </c>
      <c r="AF148" s="316">
        <f>+AB148*AC148</f>
        <v>27487.487612582983</v>
      </c>
      <c r="AG148" s="316">
        <f>+Z148*0.5</f>
        <v>1601.2128706359019</v>
      </c>
      <c r="AH148" s="316">
        <f>IF(+AF148-AG148&lt;0,0,+AF148-AG148)</f>
        <v>25886.27474194708</v>
      </c>
    </row>
    <row r="149" spans="1:34" hidden="1">
      <c r="I149" s="378"/>
      <c r="Q149" s="280"/>
    </row>
    <row r="150" spans="1:34" hidden="1">
      <c r="I150" s="378"/>
      <c r="Q150" s="280"/>
    </row>
    <row r="151" spans="1:34" hidden="1"/>
    <row r="152" spans="1:34" hidden="1"/>
    <row r="153" spans="1:34" hidden="1"/>
    <row r="154" spans="1:34" hidden="1"/>
    <row r="155" spans="1:34" hidden="1"/>
    <row r="156" spans="1:34" hidden="1"/>
    <row r="157" spans="1:34" hidden="1"/>
    <row r="158" spans="1:34" hidden="1"/>
    <row r="159" spans="1:34" hidden="1"/>
    <row r="160" spans="1:34" hidden="1"/>
    <row r="161" spans="1:9" hidden="1"/>
    <row r="162" spans="1:9" hidden="1"/>
    <row r="163" spans="1:9" hidden="1"/>
    <row r="164" spans="1:9" hidden="1"/>
    <row r="165" spans="1:9" s="269" customFormat="1" ht="14.25"/>
    <row r="166" spans="1:9" s="269" customFormat="1" ht="14.25">
      <c r="A166" s="268"/>
      <c r="B166" s="268"/>
      <c r="C166" s="1045"/>
      <c r="D166" s="1045"/>
      <c r="E166" s="1045"/>
      <c r="F166" s="1045"/>
      <c r="G166" s="1045"/>
      <c r="H166" s="1045"/>
      <c r="I166" s="1045"/>
    </row>
    <row r="167" spans="1:9" s="269" customFormat="1" ht="14.25">
      <c r="A167" s="268"/>
      <c r="B167" s="268"/>
      <c r="C167" s="278"/>
      <c r="D167" s="278"/>
      <c r="E167" s="278"/>
      <c r="F167" s="278"/>
      <c r="G167" s="278"/>
      <c r="H167" s="278"/>
      <c r="I167" s="278"/>
    </row>
    <row r="168" spans="1:9" s="269" customFormat="1" ht="14.25">
      <c r="A168" s="268"/>
      <c r="B168" s="268"/>
      <c r="C168" s="268"/>
      <c r="D168" s="268"/>
      <c r="E168" s="268"/>
      <c r="F168" s="268"/>
      <c r="G168" s="268"/>
      <c r="H168" s="268"/>
      <c r="I168" s="268"/>
    </row>
    <row r="169" spans="1:9" s="269" customFormat="1" ht="14.25">
      <c r="A169" s="268"/>
      <c r="B169" s="268"/>
      <c r="C169" s="1045"/>
      <c r="D169" s="1045"/>
      <c r="E169" s="1045"/>
      <c r="F169" s="1045"/>
      <c r="G169" s="1045"/>
      <c r="H169" s="1045"/>
      <c r="I169" s="1045"/>
    </row>
  </sheetData>
  <mergeCells count="11">
    <mergeCell ref="Q133:T133"/>
    <mergeCell ref="Q134:T134"/>
    <mergeCell ref="C166:D166"/>
    <mergeCell ref="E166:F166"/>
    <mergeCell ref="G166:I166"/>
    <mergeCell ref="C169:D169"/>
    <mergeCell ref="E169:F169"/>
    <mergeCell ref="G169:I169"/>
    <mergeCell ref="C2:L2"/>
    <mergeCell ref="C3:L3"/>
    <mergeCell ref="C4:L4"/>
  </mergeCells>
  <pageMargins left="0" right="0" top="0" bottom="0" header="0.31496062992125984" footer="0.31496062992125984"/>
  <pageSetup scale="6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6"/>
  <sheetViews>
    <sheetView topLeftCell="A110" workbookViewId="0">
      <selection activeCell="C135" sqref="C135"/>
    </sheetView>
  </sheetViews>
  <sheetFormatPr baseColWidth="10" defaultRowHeight="15"/>
  <cols>
    <col min="1" max="1" width="16.28515625" style="787" bestFit="1" customWidth="1"/>
    <col min="2" max="2" width="42.28515625" customWidth="1"/>
    <col min="3" max="3" width="15.140625" customWidth="1"/>
    <col min="4" max="4" width="19.5703125" customWidth="1"/>
    <col min="5" max="5" width="18.28515625" customWidth="1"/>
    <col min="6" max="6" width="21.28515625" customWidth="1"/>
  </cols>
  <sheetData>
    <row r="1" spans="1:6">
      <c r="F1" s="788" t="s">
        <v>1434</v>
      </c>
    </row>
    <row r="2" spans="1:6">
      <c r="A2" s="1050" t="s">
        <v>452</v>
      </c>
      <c r="B2" s="1050"/>
      <c r="C2" s="1050"/>
      <c r="D2" s="1050"/>
      <c r="E2" s="1050"/>
      <c r="F2" s="1050"/>
    </row>
    <row r="3" spans="1:6">
      <c r="A3" s="1039" t="s">
        <v>359</v>
      </c>
      <c r="B3" s="1039"/>
      <c r="C3" s="1039"/>
      <c r="D3" s="1039"/>
      <c r="E3" s="1039"/>
      <c r="F3" s="1039"/>
    </row>
    <row r="4" spans="1:6">
      <c r="A4" s="1039" t="s">
        <v>1798</v>
      </c>
      <c r="B4" s="1039"/>
      <c r="C4" s="1039"/>
      <c r="D4" s="1039"/>
      <c r="E4" s="1039"/>
      <c r="F4" s="1039"/>
    </row>
    <row r="5" spans="1:6">
      <c r="A5" s="91"/>
      <c r="B5" s="91"/>
      <c r="C5" s="91"/>
      <c r="D5" s="91"/>
      <c r="E5" s="91"/>
      <c r="F5" s="91"/>
    </row>
    <row r="6" spans="1:6" s="790" customFormat="1" ht="38.25">
      <c r="A6" s="789" t="s">
        <v>360</v>
      </c>
      <c r="B6" s="789" t="s">
        <v>253</v>
      </c>
      <c r="C6" s="789" t="s">
        <v>361</v>
      </c>
      <c r="D6" s="789" t="s">
        <v>362</v>
      </c>
      <c r="E6" s="789" t="s">
        <v>363</v>
      </c>
      <c r="F6" s="789" t="s">
        <v>364</v>
      </c>
    </row>
    <row r="7" spans="1:6">
      <c r="A7" s="791" t="s">
        <v>1435</v>
      </c>
      <c r="B7" s="792" t="s">
        <v>1436</v>
      </c>
      <c r="C7" s="793">
        <v>0.1</v>
      </c>
      <c r="D7" s="924">
        <v>41.67</v>
      </c>
      <c r="E7" s="904">
        <v>4249.9999999999982</v>
      </c>
      <c r="F7" s="900" t="s">
        <v>796</v>
      </c>
    </row>
    <row r="8" spans="1:6">
      <c r="A8" s="791" t="s">
        <v>1438</v>
      </c>
      <c r="B8" s="792" t="s">
        <v>1439</v>
      </c>
      <c r="C8" s="793">
        <v>0.1</v>
      </c>
      <c r="D8" s="924">
        <v>33.33</v>
      </c>
      <c r="E8" s="901">
        <v>3400.0000000000036</v>
      </c>
      <c r="F8" s="900" t="s">
        <v>796</v>
      </c>
    </row>
    <row r="9" spans="1:6">
      <c r="A9" s="791" t="s">
        <v>1440</v>
      </c>
      <c r="B9" s="792" t="s">
        <v>583</v>
      </c>
      <c r="C9" s="793">
        <v>0.1</v>
      </c>
      <c r="D9" s="924">
        <v>50</v>
      </c>
      <c r="E9" s="901">
        <v>5100</v>
      </c>
      <c r="F9" s="900" t="s">
        <v>796</v>
      </c>
    </row>
    <row r="10" spans="1:6">
      <c r="A10" s="791" t="s">
        <v>1441</v>
      </c>
      <c r="B10" s="792" t="s">
        <v>585</v>
      </c>
      <c r="C10" s="793">
        <v>0.1</v>
      </c>
      <c r="D10" s="924">
        <v>20.83</v>
      </c>
      <c r="E10" s="901">
        <v>2124.9999999999991</v>
      </c>
      <c r="F10" s="900" t="s">
        <v>796</v>
      </c>
    </row>
    <row r="11" spans="1:6">
      <c r="A11" s="791" t="s">
        <v>1442</v>
      </c>
      <c r="B11" s="792" t="s">
        <v>587</v>
      </c>
      <c r="C11" s="793">
        <v>0.1</v>
      </c>
      <c r="D11" s="924">
        <v>16.670000000000002</v>
      </c>
      <c r="E11" s="901">
        <v>1700.0000000000018</v>
      </c>
      <c r="F11" s="900" t="s">
        <v>796</v>
      </c>
    </row>
    <row r="12" spans="1:6">
      <c r="A12" s="791" t="s">
        <v>1443</v>
      </c>
      <c r="B12" s="792" t="s">
        <v>589</v>
      </c>
      <c r="C12" s="793">
        <v>0.1</v>
      </c>
      <c r="D12" s="924">
        <v>20.83</v>
      </c>
      <c r="E12" s="901">
        <v>2124.9999999999991</v>
      </c>
      <c r="F12" s="900" t="s">
        <v>796</v>
      </c>
    </row>
    <row r="13" spans="1:6">
      <c r="A13" s="791" t="s">
        <v>1444</v>
      </c>
      <c r="B13" s="792" t="s">
        <v>585</v>
      </c>
      <c r="C13" s="793">
        <v>0.1</v>
      </c>
      <c r="D13" s="924">
        <v>25</v>
      </c>
      <c r="E13" s="901">
        <v>2550</v>
      </c>
      <c r="F13" s="900" t="s">
        <v>796</v>
      </c>
    </row>
    <row r="14" spans="1:6">
      <c r="A14" s="791" t="s">
        <v>1445</v>
      </c>
      <c r="B14" s="792" t="s">
        <v>1446</v>
      </c>
      <c r="C14" s="793">
        <v>0.1</v>
      </c>
      <c r="D14" s="924">
        <v>20.83</v>
      </c>
      <c r="E14" s="901">
        <v>2124.9999999999991</v>
      </c>
      <c r="F14" s="900" t="s">
        <v>796</v>
      </c>
    </row>
    <row r="15" spans="1:6">
      <c r="A15" s="791" t="s">
        <v>1447</v>
      </c>
      <c r="B15" s="792" t="s">
        <v>594</v>
      </c>
      <c r="C15" s="793">
        <v>0.1</v>
      </c>
      <c r="D15" s="924">
        <v>37.5</v>
      </c>
      <c r="E15" s="901">
        <v>3825</v>
      </c>
      <c r="F15" s="900" t="s">
        <v>796</v>
      </c>
    </row>
    <row r="16" spans="1:6">
      <c r="A16" s="791" t="s">
        <v>1448</v>
      </c>
      <c r="B16" s="792" t="s">
        <v>596</v>
      </c>
      <c r="C16" s="793">
        <v>0.1</v>
      </c>
      <c r="D16" s="924">
        <v>29.17</v>
      </c>
      <c r="E16" s="901">
        <v>2974.9999999999964</v>
      </c>
      <c r="F16" s="900" t="s">
        <v>796</v>
      </c>
    </row>
    <row r="17" spans="1:6">
      <c r="A17" s="791" t="s">
        <v>1449</v>
      </c>
      <c r="B17" s="792" t="s">
        <v>598</v>
      </c>
      <c r="C17" s="793">
        <v>0.1</v>
      </c>
      <c r="D17" s="924">
        <v>33.33</v>
      </c>
      <c r="E17" s="901">
        <v>3400.0000000000036</v>
      </c>
      <c r="F17" s="900" t="s">
        <v>796</v>
      </c>
    </row>
    <row r="18" spans="1:6">
      <c r="A18" s="791" t="s">
        <v>1450</v>
      </c>
      <c r="B18" s="792" t="s">
        <v>1451</v>
      </c>
      <c r="C18" s="793">
        <v>0.1</v>
      </c>
      <c r="D18" s="924">
        <v>46.06</v>
      </c>
      <c r="E18" s="901">
        <v>4698.2899999999954</v>
      </c>
      <c r="F18" s="900" t="s">
        <v>796</v>
      </c>
    </row>
    <row r="19" spans="1:6">
      <c r="A19" s="791" t="s">
        <v>1452</v>
      </c>
      <c r="B19" s="792" t="s">
        <v>602</v>
      </c>
      <c r="C19" s="793">
        <v>0.1</v>
      </c>
      <c r="D19" s="924">
        <v>24.99</v>
      </c>
      <c r="E19" s="901">
        <v>2549.1585000000032</v>
      </c>
      <c r="F19" s="900" t="s">
        <v>796</v>
      </c>
    </row>
    <row r="20" spans="1:6">
      <c r="A20" s="791" t="s">
        <v>1453</v>
      </c>
      <c r="B20" s="792" t="s">
        <v>1454</v>
      </c>
      <c r="C20" s="793">
        <v>0.1</v>
      </c>
      <c r="D20" s="924">
        <v>24.99</v>
      </c>
      <c r="E20" s="901">
        <v>2549.1585000000032</v>
      </c>
      <c r="F20" s="900" t="s">
        <v>796</v>
      </c>
    </row>
    <row r="21" spans="1:6">
      <c r="A21" s="791" t="s">
        <v>1455</v>
      </c>
      <c r="B21" s="792" t="s">
        <v>606</v>
      </c>
      <c r="C21" s="793">
        <v>0.1</v>
      </c>
      <c r="D21" s="924">
        <v>37.46</v>
      </c>
      <c r="E21" s="901">
        <v>3820.7500000000036</v>
      </c>
      <c r="F21" s="900" t="s">
        <v>796</v>
      </c>
    </row>
    <row r="22" spans="1:6">
      <c r="A22" s="791" t="s">
        <v>1456</v>
      </c>
      <c r="B22" s="792" t="s">
        <v>608</v>
      </c>
      <c r="C22" s="793">
        <v>0.1</v>
      </c>
      <c r="D22" s="924">
        <v>21.03</v>
      </c>
      <c r="E22" s="901">
        <v>2144.550000000002</v>
      </c>
      <c r="F22" s="900" t="s">
        <v>796</v>
      </c>
    </row>
    <row r="23" spans="1:6">
      <c r="A23" s="791" t="s">
        <v>1457</v>
      </c>
      <c r="B23" s="792" t="s">
        <v>612</v>
      </c>
      <c r="C23" s="793">
        <v>0.1</v>
      </c>
      <c r="D23" s="924">
        <v>18.61</v>
      </c>
      <c r="E23" s="901">
        <v>1898.0500000000004</v>
      </c>
      <c r="F23" s="900" t="s">
        <v>796</v>
      </c>
    </row>
    <row r="24" spans="1:6">
      <c r="A24" s="791" t="s">
        <v>1458</v>
      </c>
      <c r="B24" s="792" t="s">
        <v>612</v>
      </c>
      <c r="C24" s="793">
        <v>0.1</v>
      </c>
      <c r="D24" s="924">
        <v>18.61</v>
      </c>
      <c r="E24" s="901">
        <v>1898.0500000000004</v>
      </c>
      <c r="F24" s="900" t="s">
        <v>796</v>
      </c>
    </row>
    <row r="25" spans="1:6">
      <c r="A25" s="791" t="s">
        <v>1459</v>
      </c>
      <c r="B25" s="792" t="s">
        <v>614</v>
      </c>
      <c r="C25" s="793">
        <v>0.1</v>
      </c>
      <c r="D25" s="924">
        <v>19.989999999999998</v>
      </c>
      <c r="E25" s="901">
        <v>2039.3200000000002</v>
      </c>
      <c r="F25" s="900" t="s">
        <v>796</v>
      </c>
    </row>
    <row r="26" spans="1:6">
      <c r="A26" s="791" t="s">
        <v>1460</v>
      </c>
      <c r="B26" s="792" t="s">
        <v>616</v>
      </c>
      <c r="C26" s="793">
        <v>0.3</v>
      </c>
      <c r="D26" s="925"/>
      <c r="E26" s="901">
        <v>5005.3999999999996</v>
      </c>
      <c r="F26" s="900" t="s">
        <v>796</v>
      </c>
    </row>
    <row r="27" spans="1:6">
      <c r="A27" s="791" t="s">
        <v>1461</v>
      </c>
      <c r="B27" s="792" t="s">
        <v>640</v>
      </c>
      <c r="C27" s="793">
        <v>0.3</v>
      </c>
      <c r="D27" s="925"/>
      <c r="E27" s="901">
        <v>3000</v>
      </c>
      <c r="F27" s="900" t="s">
        <v>796</v>
      </c>
    </row>
    <row r="28" spans="1:6">
      <c r="A28" s="791" t="s">
        <v>1462</v>
      </c>
      <c r="B28" s="792" t="s">
        <v>642</v>
      </c>
      <c r="C28" s="793">
        <v>0.3</v>
      </c>
      <c r="D28" s="925"/>
      <c r="E28" s="901">
        <v>8932</v>
      </c>
      <c r="F28" s="900" t="s">
        <v>796</v>
      </c>
    </row>
    <row r="29" spans="1:6">
      <c r="A29" s="791" t="s">
        <v>1463</v>
      </c>
      <c r="B29" s="792" t="s">
        <v>1464</v>
      </c>
      <c r="C29" s="793">
        <v>0.3</v>
      </c>
      <c r="D29" s="925"/>
      <c r="E29" s="901">
        <v>8352</v>
      </c>
      <c r="F29" s="900" t="s">
        <v>796</v>
      </c>
    </row>
    <row r="30" spans="1:6">
      <c r="A30" s="791" t="s">
        <v>1465</v>
      </c>
      <c r="B30" s="792" t="s">
        <v>1466</v>
      </c>
      <c r="C30" s="793">
        <v>0.3</v>
      </c>
      <c r="D30" s="925"/>
      <c r="E30" s="901">
        <v>8352</v>
      </c>
      <c r="F30" s="900" t="s">
        <v>796</v>
      </c>
    </row>
    <row r="31" spans="1:6">
      <c r="A31" s="791" t="s">
        <v>1467</v>
      </c>
      <c r="B31" s="792" t="s">
        <v>1468</v>
      </c>
      <c r="C31" s="793">
        <v>0.3</v>
      </c>
      <c r="D31" s="925"/>
      <c r="E31" s="901">
        <v>8352</v>
      </c>
      <c r="F31" s="900" t="s">
        <v>796</v>
      </c>
    </row>
    <row r="32" spans="1:6">
      <c r="A32" s="791" t="s">
        <v>1469</v>
      </c>
      <c r="B32" s="792" t="s">
        <v>1470</v>
      </c>
      <c r="C32" s="793">
        <v>0.3</v>
      </c>
      <c r="D32" s="925"/>
      <c r="E32" s="901">
        <v>8352</v>
      </c>
      <c r="F32" s="900" t="s">
        <v>796</v>
      </c>
    </row>
    <row r="33" spans="1:6">
      <c r="A33" s="791" t="s">
        <v>1471</v>
      </c>
      <c r="B33" s="792" t="s">
        <v>904</v>
      </c>
      <c r="C33" s="793">
        <v>0.3</v>
      </c>
      <c r="D33" s="925"/>
      <c r="E33" s="901">
        <v>6949</v>
      </c>
      <c r="F33" s="900" t="s">
        <v>795</v>
      </c>
    </row>
    <row r="34" spans="1:6">
      <c r="A34" s="791" t="s">
        <v>1472</v>
      </c>
      <c r="B34" s="792" t="s">
        <v>1473</v>
      </c>
      <c r="C34" s="793">
        <v>0.3</v>
      </c>
      <c r="D34" s="925"/>
      <c r="E34" s="901">
        <v>10647.2</v>
      </c>
      <c r="F34" s="900" t="s">
        <v>795</v>
      </c>
    </row>
    <row r="35" spans="1:6">
      <c r="A35" s="791" t="s">
        <v>1474</v>
      </c>
      <c r="B35" s="792" t="s">
        <v>907</v>
      </c>
      <c r="C35" s="793">
        <v>0.3</v>
      </c>
      <c r="D35" s="925"/>
      <c r="E35" s="901">
        <v>7180.0142500000002</v>
      </c>
      <c r="F35" s="900" t="s">
        <v>795</v>
      </c>
    </row>
    <row r="36" spans="1:6">
      <c r="A36" s="794" t="s">
        <v>1475</v>
      </c>
      <c r="B36" s="792" t="s">
        <v>644</v>
      </c>
      <c r="C36" s="793">
        <v>0.3</v>
      </c>
      <c r="D36" s="925"/>
      <c r="E36" s="901">
        <v>11999</v>
      </c>
      <c r="F36" s="900" t="s">
        <v>795</v>
      </c>
    </row>
    <row r="37" spans="1:6">
      <c r="A37" s="794" t="s">
        <v>1476</v>
      </c>
      <c r="B37" s="792" t="s">
        <v>1477</v>
      </c>
      <c r="C37" s="793">
        <v>0.3</v>
      </c>
      <c r="D37" s="925"/>
      <c r="E37" s="901">
        <v>7308</v>
      </c>
      <c r="F37" s="900" t="s">
        <v>796</v>
      </c>
    </row>
    <row r="38" spans="1:6">
      <c r="A38" s="794" t="s">
        <v>1478</v>
      </c>
      <c r="B38" s="792" t="s">
        <v>644</v>
      </c>
      <c r="C38" s="793">
        <v>0.3</v>
      </c>
      <c r="D38" s="925"/>
      <c r="E38" s="901">
        <v>5137.47</v>
      </c>
      <c r="F38" s="900" t="s">
        <v>796</v>
      </c>
    </row>
    <row r="39" spans="1:6">
      <c r="A39" s="794" t="s">
        <v>1479</v>
      </c>
      <c r="B39" s="792" t="s">
        <v>644</v>
      </c>
      <c r="C39" s="793">
        <v>0.3</v>
      </c>
      <c r="D39" s="925"/>
      <c r="E39" s="901">
        <v>2500</v>
      </c>
      <c r="F39" s="900" t="s">
        <v>796</v>
      </c>
    </row>
    <row r="40" spans="1:6">
      <c r="A40" s="794" t="s">
        <v>1480</v>
      </c>
      <c r="B40" s="792" t="s">
        <v>644</v>
      </c>
      <c r="C40" s="793">
        <v>0.3</v>
      </c>
      <c r="D40" s="925"/>
      <c r="E40" s="901">
        <v>2500</v>
      </c>
      <c r="F40" s="900" t="s">
        <v>796</v>
      </c>
    </row>
    <row r="41" spans="1:6">
      <c r="A41" s="794" t="s">
        <v>1481</v>
      </c>
      <c r="B41" s="792" t="s">
        <v>652</v>
      </c>
      <c r="C41" s="793">
        <v>0.3</v>
      </c>
      <c r="D41" s="925"/>
      <c r="E41" s="901">
        <v>2500</v>
      </c>
      <c r="F41" s="900" t="s">
        <v>796</v>
      </c>
    </row>
    <row r="42" spans="1:6">
      <c r="A42" s="794" t="s">
        <v>1482</v>
      </c>
      <c r="B42" s="792" t="s">
        <v>644</v>
      </c>
      <c r="C42" s="793">
        <v>0.3</v>
      </c>
      <c r="D42" s="925"/>
      <c r="E42" s="901">
        <v>2500</v>
      </c>
      <c r="F42" s="900" t="s">
        <v>796</v>
      </c>
    </row>
    <row r="43" spans="1:6">
      <c r="A43" s="794" t="s">
        <v>1483</v>
      </c>
      <c r="B43" s="792" t="s">
        <v>1484</v>
      </c>
      <c r="C43" s="793">
        <v>0.3</v>
      </c>
      <c r="D43" s="925"/>
      <c r="E43" s="901">
        <v>4524</v>
      </c>
      <c r="F43" s="900" t="s">
        <v>796</v>
      </c>
    </row>
    <row r="44" spans="1:6">
      <c r="A44" s="794" t="s">
        <v>1485</v>
      </c>
      <c r="B44" s="792" t="s">
        <v>1484</v>
      </c>
      <c r="C44" s="793">
        <v>0.3</v>
      </c>
      <c r="D44" s="925"/>
      <c r="E44" s="901">
        <v>4524</v>
      </c>
      <c r="F44" s="900" t="s">
        <v>796</v>
      </c>
    </row>
    <row r="45" spans="1:6">
      <c r="A45" s="794" t="s">
        <v>1486</v>
      </c>
      <c r="B45" s="792" t="s">
        <v>658</v>
      </c>
      <c r="C45" s="793">
        <v>0.3</v>
      </c>
      <c r="D45" s="925"/>
      <c r="E45" s="901">
        <v>2500</v>
      </c>
      <c r="F45" s="900" t="s">
        <v>796</v>
      </c>
    </row>
    <row r="46" spans="1:6">
      <c r="A46" s="794" t="s">
        <v>1487</v>
      </c>
      <c r="B46" s="792" t="s">
        <v>1484</v>
      </c>
      <c r="C46" s="793">
        <v>0.3</v>
      </c>
      <c r="D46" s="925"/>
      <c r="E46" s="901">
        <v>4524</v>
      </c>
      <c r="F46" s="900" t="s">
        <v>796</v>
      </c>
    </row>
    <row r="47" spans="1:6">
      <c r="A47" s="794" t="s">
        <v>1488</v>
      </c>
      <c r="B47" s="792" t="s">
        <v>658</v>
      </c>
      <c r="C47" s="793">
        <v>0.3</v>
      </c>
      <c r="D47" s="925"/>
      <c r="E47" s="901">
        <v>3500</v>
      </c>
      <c r="F47" s="900" t="s">
        <v>796</v>
      </c>
    </row>
    <row r="48" spans="1:6">
      <c r="A48" s="794" t="s">
        <v>1489</v>
      </c>
      <c r="B48" s="792" t="s">
        <v>663</v>
      </c>
      <c r="C48" s="793">
        <v>0.3</v>
      </c>
      <c r="D48" s="925"/>
      <c r="E48" s="901">
        <v>3699.99</v>
      </c>
      <c r="F48" s="900" t="s">
        <v>796</v>
      </c>
    </row>
    <row r="49" spans="1:6">
      <c r="A49" s="794" t="s">
        <v>1490</v>
      </c>
      <c r="B49" s="792" t="s">
        <v>665</v>
      </c>
      <c r="C49" s="793">
        <v>0.3</v>
      </c>
      <c r="D49" s="925"/>
      <c r="E49" s="901">
        <v>10298</v>
      </c>
      <c r="F49" s="900" t="s">
        <v>796</v>
      </c>
    </row>
    <row r="50" spans="1:6">
      <c r="A50" s="794" t="s">
        <v>1491</v>
      </c>
      <c r="B50" s="792" t="s">
        <v>665</v>
      </c>
      <c r="C50" s="793">
        <v>0.3</v>
      </c>
      <c r="D50" s="925"/>
      <c r="E50" s="901">
        <v>10298</v>
      </c>
      <c r="F50" s="900" t="s">
        <v>796</v>
      </c>
    </row>
    <row r="51" spans="1:6">
      <c r="A51" s="794" t="s">
        <v>1492</v>
      </c>
      <c r="B51" s="792" t="s">
        <v>801</v>
      </c>
      <c r="C51" s="793">
        <v>0.3</v>
      </c>
      <c r="D51" s="925"/>
      <c r="E51" s="901">
        <v>9860</v>
      </c>
      <c r="F51" s="900" t="s">
        <v>796</v>
      </c>
    </row>
    <row r="52" spans="1:6">
      <c r="A52" s="794" t="s">
        <v>1493</v>
      </c>
      <c r="B52" s="792" t="s">
        <v>798</v>
      </c>
      <c r="C52" s="793">
        <v>0.3</v>
      </c>
      <c r="D52" s="925"/>
      <c r="E52" s="901">
        <v>9280</v>
      </c>
      <c r="F52" s="900" t="s">
        <v>796</v>
      </c>
    </row>
    <row r="53" spans="1:6">
      <c r="A53" s="794" t="s">
        <v>1494</v>
      </c>
      <c r="B53" s="792" t="s">
        <v>799</v>
      </c>
      <c r="C53" s="793">
        <v>0.3</v>
      </c>
      <c r="D53" s="925"/>
      <c r="E53" s="901">
        <v>9860</v>
      </c>
      <c r="F53" s="900" t="s">
        <v>796</v>
      </c>
    </row>
    <row r="54" spans="1:6">
      <c r="A54" s="794" t="s">
        <v>1495</v>
      </c>
      <c r="B54" s="792" t="s">
        <v>800</v>
      </c>
      <c r="C54" s="793">
        <v>0.3</v>
      </c>
      <c r="D54" s="925"/>
      <c r="E54" s="901">
        <v>9860</v>
      </c>
      <c r="F54" s="900" t="s">
        <v>796</v>
      </c>
    </row>
    <row r="55" spans="1:6">
      <c r="A55" s="794" t="s">
        <v>1496</v>
      </c>
      <c r="B55" s="792" t="s">
        <v>814</v>
      </c>
      <c r="C55" s="793">
        <v>0.3</v>
      </c>
      <c r="D55" s="925"/>
      <c r="E55" s="901">
        <v>9860</v>
      </c>
      <c r="F55" s="900" t="s">
        <v>796</v>
      </c>
    </row>
    <row r="56" spans="1:6">
      <c r="A56" s="791" t="s">
        <v>1497</v>
      </c>
      <c r="B56" s="792" t="s">
        <v>853</v>
      </c>
      <c r="C56" s="793">
        <v>0.3</v>
      </c>
      <c r="D56" s="925"/>
      <c r="E56" s="901">
        <v>17979.999999999996</v>
      </c>
      <c r="F56" s="900" t="s">
        <v>796</v>
      </c>
    </row>
    <row r="57" spans="1:6">
      <c r="A57" s="791" t="s">
        <v>1498</v>
      </c>
      <c r="B57" s="792" t="s">
        <v>862</v>
      </c>
      <c r="C57" s="793">
        <v>0.3</v>
      </c>
      <c r="D57" s="925"/>
      <c r="E57" s="901">
        <v>2798.9904999999994</v>
      </c>
      <c r="F57" s="900" t="s">
        <v>796</v>
      </c>
    </row>
    <row r="58" spans="1:6">
      <c r="A58" s="791" t="s">
        <v>1499</v>
      </c>
      <c r="B58" s="792" t="s">
        <v>627</v>
      </c>
      <c r="C58" s="793">
        <v>0.3</v>
      </c>
      <c r="D58" s="925"/>
      <c r="E58" s="901">
        <v>2998.99</v>
      </c>
      <c r="F58" s="900" t="s">
        <v>796</v>
      </c>
    </row>
    <row r="59" spans="1:6">
      <c r="A59" s="791" t="s">
        <v>1500</v>
      </c>
      <c r="B59" s="792" t="s">
        <v>629</v>
      </c>
      <c r="C59" s="793">
        <v>0.3</v>
      </c>
      <c r="D59" s="925"/>
      <c r="E59" s="901">
        <v>2998.9924999999994</v>
      </c>
      <c r="F59" s="900" t="s">
        <v>796</v>
      </c>
    </row>
    <row r="60" spans="1:6">
      <c r="A60" s="791" t="s">
        <v>1501</v>
      </c>
      <c r="B60" s="792" t="s">
        <v>804</v>
      </c>
      <c r="C60" s="793">
        <v>0.3</v>
      </c>
      <c r="D60" s="925"/>
      <c r="E60" s="901">
        <v>9396.0074999999997</v>
      </c>
      <c r="F60" s="900" t="s">
        <v>796</v>
      </c>
    </row>
    <row r="61" spans="1:6">
      <c r="A61" s="791" t="s">
        <v>1502</v>
      </c>
      <c r="B61" s="792" t="s">
        <v>818</v>
      </c>
      <c r="C61" s="793">
        <v>0.3</v>
      </c>
      <c r="D61" s="925"/>
      <c r="E61" s="901">
        <v>8444.7999999999993</v>
      </c>
      <c r="F61" s="900" t="s">
        <v>796</v>
      </c>
    </row>
    <row r="62" spans="1:6">
      <c r="A62" s="791" t="s">
        <v>1503</v>
      </c>
      <c r="B62" s="792" t="s">
        <v>855</v>
      </c>
      <c r="C62" s="793">
        <v>0.3</v>
      </c>
      <c r="D62" s="925"/>
      <c r="E62" s="901">
        <v>8946</v>
      </c>
      <c r="F62" s="900" t="s">
        <v>796</v>
      </c>
    </row>
    <row r="63" spans="1:6">
      <c r="A63" s="791" t="s">
        <v>1504</v>
      </c>
      <c r="B63" s="792" t="s">
        <v>857</v>
      </c>
      <c r="C63" s="793">
        <v>0.3</v>
      </c>
      <c r="D63" s="925"/>
      <c r="E63" s="901">
        <v>3299</v>
      </c>
      <c r="F63" s="900" t="s">
        <v>796</v>
      </c>
    </row>
    <row r="64" spans="1:6">
      <c r="A64" s="791" t="s">
        <v>1505</v>
      </c>
      <c r="B64" s="792" t="s">
        <v>860</v>
      </c>
      <c r="C64" s="793">
        <v>0.3</v>
      </c>
      <c r="D64" s="925"/>
      <c r="E64" s="901">
        <v>2699</v>
      </c>
      <c r="F64" s="900" t="s">
        <v>796</v>
      </c>
    </row>
    <row r="65" spans="1:6">
      <c r="A65" s="791" t="s">
        <v>1506</v>
      </c>
      <c r="B65" s="792" t="s">
        <v>1507</v>
      </c>
      <c r="C65" s="793">
        <v>0.3</v>
      </c>
      <c r="D65" s="925"/>
      <c r="E65" s="901">
        <v>9017.8420000000006</v>
      </c>
      <c r="F65" s="900" t="s">
        <v>795</v>
      </c>
    </row>
    <row r="66" spans="1:6">
      <c r="A66" s="791" t="s">
        <v>1508</v>
      </c>
      <c r="B66" s="792" t="s">
        <v>635</v>
      </c>
      <c r="C66" s="793">
        <v>0.1</v>
      </c>
      <c r="D66" s="924">
        <v>25</v>
      </c>
      <c r="E66" s="901">
        <v>2550</v>
      </c>
      <c r="F66" s="900" t="s">
        <v>796</v>
      </c>
    </row>
    <row r="67" spans="1:6">
      <c r="A67" s="791" t="s">
        <v>1509</v>
      </c>
      <c r="B67" s="792" t="s">
        <v>1510</v>
      </c>
      <c r="C67" s="793">
        <v>0.3</v>
      </c>
      <c r="D67" s="925"/>
      <c r="E67" s="901">
        <v>5899</v>
      </c>
      <c r="F67" s="900" t="s">
        <v>796</v>
      </c>
    </row>
    <row r="68" spans="1:6">
      <c r="A68" s="795" t="s">
        <v>1511</v>
      </c>
      <c r="B68" s="792" t="s">
        <v>1512</v>
      </c>
      <c r="C68" s="793">
        <v>0.3</v>
      </c>
      <c r="D68" s="925"/>
      <c r="E68" s="901">
        <v>2076.9899999999998</v>
      </c>
      <c r="F68" s="900" t="s">
        <v>796</v>
      </c>
    </row>
    <row r="69" spans="1:6">
      <c r="A69" s="795" t="s">
        <v>1513</v>
      </c>
      <c r="B69" s="792" t="s">
        <v>1514</v>
      </c>
      <c r="C69" s="793">
        <v>0.3</v>
      </c>
      <c r="D69" s="925"/>
      <c r="E69" s="901">
        <v>1648.99</v>
      </c>
      <c r="F69" s="900" t="s">
        <v>796</v>
      </c>
    </row>
    <row r="70" spans="1:6">
      <c r="A70" s="795" t="s">
        <v>1515</v>
      </c>
      <c r="B70" s="796" t="s">
        <v>638</v>
      </c>
      <c r="C70" s="793">
        <v>0.3</v>
      </c>
      <c r="D70" s="925"/>
      <c r="E70" s="901">
        <v>8693</v>
      </c>
      <c r="F70" s="900" t="s">
        <v>796</v>
      </c>
    </row>
    <row r="71" spans="1:6">
      <c r="A71" s="791" t="s">
        <v>1516</v>
      </c>
      <c r="B71" s="792" t="s">
        <v>1517</v>
      </c>
      <c r="C71" s="793">
        <v>0.3</v>
      </c>
      <c r="D71" s="925"/>
      <c r="E71" s="901">
        <v>9164</v>
      </c>
      <c r="F71" s="900" t="s">
        <v>795</v>
      </c>
    </row>
    <row r="72" spans="1:6">
      <c r="A72" s="794" t="s">
        <v>1518</v>
      </c>
      <c r="B72" s="792" t="s">
        <v>1519</v>
      </c>
      <c r="C72" s="793">
        <v>0.25</v>
      </c>
      <c r="D72" s="925"/>
      <c r="E72" s="901">
        <v>28206.16</v>
      </c>
      <c r="F72" s="900" t="s">
        <v>796</v>
      </c>
    </row>
    <row r="73" spans="1:6">
      <c r="A73" s="794" t="s">
        <v>1520</v>
      </c>
      <c r="B73" s="792" t="s">
        <v>869</v>
      </c>
      <c r="C73" s="793">
        <v>0.35</v>
      </c>
      <c r="D73" s="925"/>
      <c r="E73" s="901">
        <v>7946</v>
      </c>
      <c r="F73" s="900" t="s">
        <v>796</v>
      </c>
    </row>
    <row r="74" spans="1:6">
      <c r="A74" s="794" t="s">
        <v>1521</v>
      </c>
      <c r="B74" s="792" t="s">
        <v>870</v>
      </c>
      <c r="C74" s="793">
        <v>0.35</v>
      </c>
      <c r="D74" s="925"/>
      <c r="E74" s="901">
        <v>7946</v>
      </c>
      <c r="F74" s="900" t="s">
        <v>796</v>
      </c>
    </row>
    <row r="75" spans="1:6">
      <c r="A75" s="794" t="s">
        <v>1522</v>
      </c>
      <c r="B75" s="792" t="s">
        <v>871</v>
      </c>
      <c r="C75" s="793">
        <v>0.35</v>
      </c>
      <c r="D75" s="925"/>
      <c r="E75" s="901">
        <v>7946</v>
      </c>
      <c r="F75" s="900" t="s">
        <v>796</v>
      </c>
    </row>
    <row r="76" spans="1:6">
      <c r="A76" s="794" t="s">
        <v>1523</v>
      </c>
      <c r="B76" s="792" t="s">
        <v>882</v>
      </c>
      <c r="C76" s="793">
        <v>0.35</v>
      </c>
      <c r="D76" s="925"/>
      <c r="E76" s="901">
        <v>8386.8050000000003</v>
      </c>
      <c r="F76" s="900" t="s">
        <v>795</v>
      </c>
    </row>
    <row r="77" spans="1:6">
      <c r="A77" s="794" t="s">
        <v>1524</v>
      </c>
      <c r="B77" s="792" t="s">
        <v>878</v>
      </c>
      <c r="C77" s="793">
        <v>0.35</v>
      </c>
      <c r="D77" s="925"/>
      <c r="E77" s="901">
        <v>19197.998333333333</v>
      </c>
      <c r="F77" s="900" t="s">
        <v>795</v>
      </c>
    </row>
    <row r="78" spans="1:6">
      <c r="A78" s="794" t="s">
        <v>1525</v>
      </c>
      <c r="B78" s="792" t="s">
        <v>880</v>
      </c>
      <c r="C78" s="793">
        <v>0.35</v>
      </c>
      <c r="D78" s="925"/>
      <c r="E78" s="901">
        <v>10486.396666666666</v>
      </c>
      <c r="F78" s="900" t="s">
        <v>795</v>
      </c>
    </row>
    <row r="79" spans="1:6">
      <c r="A79" s="794" t="s">
        <v>1526</v>
      </c>
      <c r="B79" s="792" t="s">
        <v>909</v>
      </c>
      <c r="C79" s="793">
        <v>0.35</v>
      </c>
      <c r="D79" s="925"/>
      <c r="E79" s="901">
        <v>8699.9999999999982</v>
      </c>
      <c r="F79" s="900" t="s">
        <v>795</v>
      </c>
    </row>
    <row r="80" spans="1:6">
      <c r="A80" s="794" t="s">
        <v>1527</v>
      </c>
      <c r="B80" s="792" t="s">
        <v>1528</v>
      </c>
      <c r="C80" s="793">
        <v>0.1</v>
      </c>
      <c r="D80" s="924">
        <v>195.42</v>
      </c>
      <c r="E80" s="901">
        <v>19932.500000000018</v>
      </c>
      <c r="F80" s="900" t="s">
        <v>796</v>
      </c>
    </row>
    <row r="81" spans="1:6">
      <c r="A81" s="794" t="s">
        <v>1529</v>
      </c>
      <c r="B81" s="792" t="s">
        <v>1528</v>
      </c>
      <c r="C81" s="793">
        <v>0.1</v>
      </c>
      <c r="D81" s="924">
        <v>195.42</v>
      </c>
      <c r="E81" s="901">
        <v>19932.500000000018</v>
      </c>
      <c r="F81" s="900" t="s">
        <v>796</v>
      </c>
    </row>
    <row r="82" spans="1:6">
      <c r="A82" s="794" t="s">
        <v>1530</v>
      </c>
      <c r="B82" s="792" t="s">
        <v>1531</v>
      </c>
      <c r="C82" s="793">
        <v>0.1</v>
      </c>
      <c r="D82" s="924">
        <v>41.13</v>
      </c>
      <c r="E82" s="901">
        <v>4195.4300000000012</v>
      </c>
      <c r="F82" s="900" t="s">
        <v>796</v>
      </c>
    </row>
    <row r="83" spans="1:6">
      <c r="A83" s="794" t="s">
        <v>1532</v>
      </c>
      <c r="B83" s="792" t="s">
        <v>1531</v>
      </c>
      <c r="C83" s="793">
        <v>0.1</v>
      </c>
      <c r="D83" s="924">
        <v>41.13</v>
      </c>
      <c r="E83" s="901">
        <v>4195.4300000000012</v>
      </c>
      <c r="F83" s="900" t="s">
        <v>796</v>
      </c>
    </row>
    <row r="84" spans="1:6">
      <c r="A84" s="794" t="s">
        <v>1533</v>
      </c>
      <c r="B84" s="792" t="s">
        <v>1534</v>
      </c>
      <c r="C84" s="793">
        <v>0.1</v>
      </c>
      <c r="D84" s="924">
        <v>78.59</v>
      </c>
      <c r="E84" s="901">
        <v>8016.4859999999962</v>
      </c>
      <c r="F84" s="900" t="s">
        <v>796</v>
      </c>
    </row>
    <row r="85" spans="1:6">
      <c r="A85" s="794" t="s">
        <v>1535</v>
      </c>
      <c r="B85" s="792" t="s">
        <v>851</v>
      </c>
      <c r="C85" s="793">
        <v>0.1</v>
      </c>
      <c r="D85" s="924">
        <v>57.23</v>
      </c>
      <c r="E85" s="901">
        <v>4463.6799999999957</v>
      </c>
      <c r="F85" s="900" t="s">
        <v>796</v>
      </c>
    </row>
    <row r="86" spans="1:6">
      <c r="A86" s="794" t="s">
        <v>1536</v>
      </c>
      <c r="B86" s="792" t="s">
        <v>851</v>
      </c>
      <c r="C86" s="793">
        <v>0.1</v>
      </c>
      <c r="D86" s="924">
        <v>57.23</v>
      </c>
      <c r="E86" s="901">
        <v>4463.6799999999957</v>
      </c>
      <c r="F86" s="900" t="s">
        <v>796</v>
      </c>
    </row>
    <row r="87" spans="1:6">
      <c r="A87" s="795" t="s">
        <v>1537</v>
      </c>
      <c r="B87" s="792" t="s">
        <v>852</v>
      </c>
      <c r="C87" s="793">
        <v>0.1</v>
      </c>
      <c r="D87" s="924">
        <v>112.13</v>
      </c>
      <c r="E87" s="901">
        <v>8746.3999999999978</v>
      </c>
      <c r="F87" s="900" t="s">
        <v>796</v>
      </c>
    </row>
    <row r="88" spans="1:6">
      <c r="A88" s="795" t="s">
        <v>1538</v>
      </c>
      <c r="B88" s="792" t="s">
        <v>884</v>
      </c>
      <c r="C88" s="793">
        <v>0.1</v>
      </c>
      <c r="D88" s="924">
        <v>56.67</v>
      </c>
      <c r="E88" s="901">
        <v>3399.9999999999964</v>
      </c>
      <c r="F88" s="900" t="s">
        <v>795</v>
      </c>
    </row>
    <row r="89" spans="1:6">
      <c r="A89" s="794" t="s">
        <v>1539</v>
      </c>
      <c r="B89" s="792" t="s">
        <v>886</v>
      </c>
      <c r="C89" s="793">
        <v>0.1</v>
      </c>
      <c r="D89" s="924">
        <v>56.67</v>
      </c>
      <c r="E89" s="901">
        <v>3399.9999999999964</v>
      </c>
      <c r="F89" s="900" t="s">
        <v>795</v>
      </c>
    </row>
    <row r="90" spans="1:6">
      <c r="A90" s="794" t="s">
        <v>1540</v>
      </c>
      <c r="B90" s="792" t="s">
        <v>888</v>
      </c>
      <c r="C90" s="793">
        <v>0.1</v>
      </c>
      <c r="D90" s="924">
        <v>56.67</v>
      </c>
      <c r="E90" s="901">
        <v>3286.6666666666633</v>
      </c>
      <c r="F90" s="900" t="s">
        <v>795</v>
      </c>
    </row>
    <row r="91" spans="1:6">
      <c r="A91" s="794" t="s">
        <v>1541</v>
      </c>
      <c r="B91" s="792" t="s">
        <v>890</v>
      </c>
      <c r="C91" s="793">
        <v>0.1</v>
      </c>
      <c r="D91" s="924">
        <v>56.67</v>
      </c>
      <c r="E91" s="901">
        <v>3286.6666666666633</v>
      </c>
      <c r="F91" s="900" t="s">
        <v>795</v>
      </c>
    </row>
    <row r="92" spans="1:6">
      <c r="A92" s="794" t="s">
        <v>1542</v>
      </c>
      <c r="B92" s="792" t="s">
        <v>892</v>
      </c>
      <c r="C92" s="793">
        <v>0.1</v>
      </c>
      <c r="D92" s="924">
        <v>56.67</v>
      </c>
      <c r="E92" s="901">
        <v>3286.6666666666633</v>
      </c>
      <c r="F92" s="900" t="s">
        <v>795</v>
      </c>
    </row>
    <row r="93" spans="1:6">
      <c r="A93" s="794" t="s">
        <v>1543</v>
      </c>
      <c r="B93" s="792" t="s">
        <v>894</v>
      </c>
      <c r="C93" s="793">
        <v>0.1</v>
      </c>
      <c r="D93" s="924">
        <v>115</v>
      </c>
      <c r="E93" s="901">
        <v>6670</v>
      </c>
      <c r="F93" s="900" t="s">
        <v>795</v>
      </c>
    </row>
    <row r="94" spans="1:6">
      <c r="A94" s="794" t="s">
        <v>1544</v>
      </c>
      <c r="B94" s="792" t="s">
        <v>1545</v>
      </c>
      <c r="C94" s="793">
        <v>0.1</v>
      </c>
      <c r="D94" s="924">
        <v>107.5</v>
      </c>
      <c r="E94" s="901">
        <v>6020</v>
      </c>
      <c r="F94" s="900" t="s">
        <v>795</v>
      </c>
    </row>
    <row r="95" spans="1:6">
      <c r="A95" s="794" t="s">
        <v>1546</v>
      </c>
      <c r="B95" s="792" t="s">
        <v>1547</v>
      </c>
      <c r="C95" s="793">
        <v>0.1</v>
      </c>
      <c r="D95" s="924">
        <v>107.5</v>
      </c>
      <c r="E95" s="901">
        <v>6020</v>
      </c>
      <c r="F95" s="900" t="s">
        <v>795</v>
      </c>
    </row>
    <row r="96" spans="1:6">
      <c r="A96" s="794" t="s">
        <v>1548</v>
      </c>
      <c r="B96" s="792" t="s">
        <v>1549</v>
      </c>
      <c r="C96" s="793">
        <v>0.1</v>
      </c>
      <c r="D96" s="924">
        <v>107.5</v>
      </c>
      <c r="E96" s="901">
        <v>6020</v>
      </c>
      <c r="F96" s="900" t="s">
        <v>795</v>
      </c>
    </row>
    <row r="97" spans="1:6">
      <c r="A97" s="794" t="s">
        <v>1550</v>
      </c>
      <c r="B97" s="792" t="s">
        <v>1551</v>
      </c>
      <c r="C97" s="793">
        <v>0.1</v>
      </c>
      <c r="D97" s="924">
        <v>107.5</v>
      </c>
      <c r="E97" s="901">
        <v>6020</v>
      </c>
      <c r="F97" s="900" t="s">
        <v>795</v>
      </c>
    </row>
    <row r="98" spans="1:6">
      <c r="A98" s="794" t="s">
        <v>1552</v>
      </c>
      <c r="B98" s="792" t="s">
        <v>1553</v>
      </c>
      <c r="C98" s="793">
        <v>0.1</v>
      </c>
      <c r="D98" s="924">
        <v>107.5</v>
      </c>
      <c r="E98" s="901">
        <v>6020</v>
      </c>
      <c r="F98" s="900" t="s">
        <v>795</v>
      </c>
    </row>
    <row r="99" spans="1:6">
      <c r="A99" s="794" t="s">
        <v>1554</v>
      </c>
      <c r="B99" s="792" t="s">
        <v>1555</v>
      </c>
      <c r="C99" s="793">
        <v>0.1</v>
      </c>
      <c r="D99" s="924">
        <v>107.5</v>
      </c>
      <c r="E99" s="901">
        <v>6020</v>
      </c>
      <c r="F99" s="900" t="s">
        <v>795</v>
      </c>
    </row>
    <row r="100" spans="1:6">
      <c r="A100" s="794" t="s">
        <v>1556</v>
      </c>
      <c r="B100" s="792" t="s">
        <v>1557</v>
      </c>
      <c r="C100" s="793">
        <v>0.1</v>
      </c>
      <c r="D100" s="926">
        <v>58.33</v>
      </c>
      <c r="E100" s="901">
        <v>3266.6666666666697</v>
      </c>
      <c r="F100" s="900" t="s">
        <v>795</v>
      </c>
    </row>
    <row r="101" spans="1:6">
      <c r="A101" s="797" t="s">
        <v>1558</v>
      </c>
      <c r="B101" s="792" t="s">
        <v>1559</v>
      </c>
      <c r="C101" s="793">
        <v>0.25</v>
      </c>
      <c r="D101" s="925"/>
      <c r="E101" s="901">
        <v>150000</v>
      </c>
      <c r="F101" s="900" t="s">
        <v>796</v>
      </c>
    </row>
    <row r="102" spans="1:6">
      <c r="A102" s="791" t="s">
        <v>1558</v>
      </c>
      <c r="B102" s="792" t="s">
        <v>1560</v>
      </c>
      <c r="C102" s="793">
        <v>0.25</v>
      </c>
      <c r="D102" s="925"/>
      <c r="E102" s="901">
        <v>125000</v>
      </c>
      <c r="F102" s="900" t="s">
        <v>796</v>
      </c>
    </row>
    <row r="103" spans="1:6">
      <c r="A103" s="791" t="s">
        <v>1561</v>
      </c>
      <c r="B103" s="792" t="s">
        <v>670</v>
      </c>
      <c r="C103" s="793">
        <v>0.25</v>
      </c>
      <c r="D103" s="925"/>
      <c r="E103" s="901">
        <v>45000</v>
      </c>
      <c r="F103" s="900" t="s">
        <v>796</v>
      </c>
    </row>
    <row r="104" spans="1:6">
      <c r="A104" s="791" t="s">
        <v>1562</v>
      </c>
      <c r="B104" s="792" t="s">
        <v>1563</v>
      </c>
      <c r="C104" s="793">
        <v>0.25</v>
      </c>
      <c r="D104" s="925"/>
      <c r="E104" s="901">
        <v>49999.999999999993</v>
      </c>
      <c r="F104" s="900" t="s">
        <v>796</v>
      </c>
    </row>
    <row r="105" spans="1:6">
      <c r="A105" s="794" t="s">
        <v>1564</v>
      </c>
      <c r="B105" s="792" t="s">
        <v>1565</v>
      </c>
      <c r="C105" s="793">
        <v>0.25</v>
      </c>
      <c r="D105" s="925"/>
      <c r="E105" s="901">
        <v>35000</v>
      </c>
      <c r="F105" s="900" t="s">
        <v>796</v>
      </c>
    </row>
    <row r="106" spans="1:6">
      <c r="A106" s="794" t="s">
        <v>1566</v>
      </c>
      <c r="B106" s="792" t="s">
        <v>1567</v>
      </c>
      <c r="C106" s="793">
        <v>0.25</v>
      </c>
      <c r="D106" s="925"/>
      <c r="E106" s="901">
        <v>30000</v>
      </c>
      <c r="F106" s="900" t="s">
        <v>796</v>
      </c>
    </row>
    <row r="107" spans="1:6">
      <c r="A107" s="794" t="s">
        <v>1568</v>
      </c>
      <c r="B107" s="792" t="s">
        <v>1569</v>
      </c>
      <c r="C107" s="793">
        <v>0.25</v>
      </c>
      <c r="D107" s="925"/>
      <c r="E107" s="901">
        <v>27999.999999999996</v>
      </c>
      <c r="F107" s="900" t="s">
        <v>796</v>
      </c>
    </row>
    <row r="108" spans="1:6">
      <c r="A108" s="794" t="s">
        <v>1570</v>
      </c>
      <c r="B108" s="792" t="s">
        <v>1571</v>
      </c>
      <c r="C108" s="793">
        <v>0.25</v>
      </c>
      <c r="D108" s="925"/>
      <c r="E108" s="901">
        <v>40000</v>
      </c>
      <c r="F108" s="900" t="s">
        <v>796</v>
      </c>
    </row>
    <row r="109" spans="1:6">
      <c r="A109" s="794" t="s">
        <v>1572</v>
      </c>
      <c r="B109" s="792" t="s">
        <v>682</v>
      </c>
      <c r="C109" s="793">
        <v>0.25</v>
      </c>
      <c r="D109" s="925"/>
      <c r="E109" s="901">
        <v>120000</v>
      </c>
      <c r="F109" s="900" t="s">
        <v>796</v>
      </c>
    </row>
    <row r="110" spans="1:6">
      <c r="A110" s="794" t="s">
        <v>1573</v>
      </c>
      <c r="B110" s="792" t="s">
        <v>684</v>
      </c>
      <c r="C110" s="793">
        <v>0.25</v>
      </c>
      <c r="D110" s="925"/>
      <c r="E110" s="901">
        <v>90000</v>
      </c>
      <c r="F110" s="900" t="s">
        <v>796</v>
      </c>
    </row>
    <row r="111" spans="1:6">
      <c r="A111" s="794" t="s">
        <v>1574</v>
      </c>
      <c r="B111" s="792" t="s">
        <v>686</v>
      </c>
      <c r="C111" s="793">
        <v>0.25</v>
      </c>
      <c r="D111" s="925"/>
      <c r="E111" s="901">
        <v>199999.99999999997</v>
      </c>
      <c r="F111" s="900" t="s">
        <v>796</v>
      </c>
    </row>
    <row r="112" spans="1:6">
      <c r="A112" s="794" t="s">
        <v>1575</v>
      </c>
      <c r="B112" s="792" t="s">
        <v>1576</v>
      </c>
      <c r="C112" s="793">
        <v>0.25</v>
      </c>
      <c r="D112" s="925"/>
      <c r="E112" s="901">
        <v>60000</v>
      </c>
      <c r="F112" s="900" t="s">
        <v>796</v>
      </c>
    </row>
    <row r="113" spans="1:6">
      <c r="A113" s="794" t="s">
        <v>1577</v>
      </c>
      <c r="B113" s="792" t="s">
        <v>690</v>
      </c>
      <c r="C113" s="793">
        <v>0.25</v>
      </c>
      <c r="D113" s="925"/>
      <c r="E113" s="901">
        <v>49999.999999999993</v>
      </c>
      <c r="F113" s="900" t="s">
        <v>796</v>
      </c>
    </row>
    <row r="114" spans="1:6">
      <c r="A114" s="794" t="s">
        <v>1578</v>
      </c>
      <c r="B114" s="792" t="s">
        <v>692</v>
      </c>
      <c r="C114" s="793">
        <v>0.25</v>
      </c>
      <c r="D114" s="925"/>
      <c r="E114" s="901">
        <v>180000</v>
      </c>
      <c r="F114" s="900" t="s">
        <v>796</v>
      </c>
    </row>
    <row r="115" spans="1:6">
      <c r="A115" s="798" t="s">
        <v>1579</v>
      </c>
      <c r="B115" s="799" t="s">
        <v>1580</v>
      </c>
      <c r="C115" s="800">
        <v>0.25</v>
      </c>
      <c r="D115" s="925"/>
      <c r="E115" s="904">
        <v>399999.99999999994</v>
      </c>
      <c r="F115" s="905" t="s">
        <v>796</v>
      </c>
    </row>
    <row r="116" spans="1:6">
      <c r="A116" s="795" t="s">
        <v>1581</v>
      </c>
      <c r="B116" s="792" t="s">
        <v>1582</v>
      </c>
      <c r="C116" s="793">
        <v>0.3</v>
      </c>
      <c r="D116" s="927"/>
      <c r="E116" s="904">
        <v>10370.399999999994</v>
      </c>
      <c r="F116" s="900" t="s">
        <v>795</v>
      </c>
    </row>
    <row r="117" spans="1:6">
      <c r="A117" s="795" t="s">
        <v>1583</v>
      </c>
      <c r="B117" s="792" t="s">
        <v>1584</v>
      </c>
      <c r="C117" s="793">
        <v>0.3</v>
      </c>
      <c r="D117" s="927"/>
      <c r="E117" s="901">
        <v>8499.9999999999945</v>
      </c>
      <c r="F117" s="900" t="s">
        <v>795</v>
      </c>
    </row>
    <row r="118" spans="1:6">
      <c r="A118" s="795" t="s">
        <v>1585</v>
      </c>
      <c r="B118" s="792" t="s">
        <v>1586</v>
      </c>
      <c r="C118" s="793">
        <v>0.3</v>
      </c>
      <c r="D118" s="926">
        <v>270.74</v>
      </c>
      <c r="E118" s="901">
        <v>8393.056249999996</v>
      </c>
      <c r="F118" s="900" t="s">
        <v>795</v>
      </c>
    </row>
    <row r="119" spans="1:6">
      <c r="A119" s="795" t="s">
        <v>1587</v>
      </c>
      <c r="B119" s="792" t="s">
        <v>1588</v>
      </c>
      <c r="C119" s="793">
        <v>0.25</v>
      </c>
      <c r="D119" s="926">
        <v>2083.33</v>
      </c>
      <c r="E119" s="901">
        <v>68750.000000000029</v>
      </c>
      <c r="F119" s="900" t="s">
        <v>795</v>
      </c>
    </row>
    <row r="120" spans="1:6">
      <c r="A120" s="795" t="s">
        <v>1589</v>
      </c>
      <c r="B120" s="792" t="s">
        <v>1590</v>
      </c>
      <c r="C120" s="793">
        <v>0.3</v>
      </c>
      <c r="D120" s="926">
        <v>212.5</v>
      </c>
      <c r="E120" s="901">
        <v>5312.5062500000004</v>
      </c>
      <c r="F120" s="900" t="s">
        <v>795</v>
      </c>
    </row>
    <row r="121" spans="1:6">
      <c r="A121" s="795" t="s">
        <v>1591</v>
      </c>
      <c r="B121" s="792" t="s">
        <v>1590</v>
      </c>
      <c r="C121" s="793">
        <v>0.3</v>
      </c>
      <c r="D121" s="926">
        <v>212.5</v>
      </c>
      <c r="E121" s="901">
        <v>5312.5</v>
      </c>
      <c r="F121" s="900" t="s">
        <v>795</v>
      </c>
    </row>
    <row r="122" spans="1:6">
      <c r="A122" s="795" t="s">
        <v>1592</v>
      </c>
      <c r="B122" s="792" t="s">
        <v>1590</v>
      </c>
      <c r="C122" s="793">
        <v>0.3</v>
      </c>
      <c r="D122" s="926">
        <v>212.5</v>
      </c>
      <c r="E122" s="901">
        <v>5312.5</v>
      </c>
      <c r="F122" s="900" t="s">
        <v>795</v>
      </c>
    </row>
    <row r="123" spans="1:6">
      <c r="A123" s="795" t="s">
        <v>1593</v>
      </c>
      <c r="B123" s="792" t="s">
        <v>1594</v>
      </c>
      <c r="C123" s="793">
        <v>0.3</v>
      </c>
      <c r="D123" s="926">
        <v>307.69</v>
      </c>
      <c r="E123" s="901">
        <v>8307.6299999999956</v>
      </c>
      <c r="F123" s="900" t="s">
        <v>795</v>
      </c>
    </row>
    <row r="124" spans="1:6">
      <c r="A124" s="795" t="s">
        <v>1595</v>
      </c>
      <c r="B124" s="792" t="s">
        <v>1596</v>
      </c>
      <c r="C124" s="793">
        <v>0.1</v>
      </c>
      <c r="D124" s="926">
        <v>106.33</v>
      </c>
      <c r="E124" s="901">
        <v>2658.3333333333335</v>
      </c>
      <c r="F124" s="900" t="s">
        <v>795</v>
      </c>
    </row>
    <row r="125" spans="1:6">
      <c r="A125" s="795" t="s">
        <v>1597</v>
      </c>
      <c r="B125" s="792" t="s">
        <v>1598</v>
      </c>
      <c r="C125" s="793">
        <v>0.1</v>
      </c>
      <c r="D125" s="926">
        <v>83.58</v>
      </c>
      <c r="E125" s="901">
        <v>2089.5833333333326</v>
      </c>
      <c r="F125" s="900" t="s">
        <v>795</v>
      </c>
    </row>
    <row r="126" spans="1:6">
      <c r="A126" s="795" t="s">
        <v>1702</v>
      </c>
      <c r="B126" s="792" t="s">
        <v>1700</v>
      </c>
      <c r="C126" s="793">
        <v>0.1</v>
      </c>
      <c r="D126" s="926">
        <v>133.88999999999999</v>
      </c>
      <c r="E126" s="901">
        <v>2811.6899999999982</v>
      </c>
      <c r="F126" s="900" t="s">
        <v>795</v>
      </c>
    </row>
    <row r="127" spans="1:6">
      <c r="A127" s="795" t="s">
        <v>1703</v>
      </c>
      <c r="B127" s="792" t="s">
        <v>1701</v>
      </c>
      <c r="C127" s="793">
        <v>0.1</v>
      </c>
      <c r="D127" s="926">
        <v>133.88999999999999</v>
      </c>
      <c r="E127" s="901">
        <v>2811.6899999999982</v>
      </c>
      <c r="F127" s="900" t="s">
        <v>795</v>
      </c>
    </row>
    <row r="128" spans="1:6">
      <c r="A128" s="795" t="s">
        <v>1708</v>
      </c>
      <c r="B128" s="792" t="s">
        <v>1701</v>
      </c>
      <c r="C128" s="793">
        <v>0.1</v>
      </c>
      <c r="D128" s="926">
        <v>147.9</v>
      </c>
      <c r="E128" s="901">
        <v>2662.2000000000007</v>
      </c>
      <c r="F128" s="900" t="s">
        <v>795</v>
      </c>
    </row>
    <row r="129" spans="1:6">
      <c r="A129" s="795" t="s">
        <v>1720</v>
      </c>
      <c r="B129" s="834" t="s">
        <v>1728</v>
      </c>
      <c r="C129" s="793">
        <v>0.1</v>
      </c>
      <c r="D129" s="926">
        <v>138.22999999999999</v>
      </c>
      <c r="E129" s="901">
        <v>1382.3333333333335</v>
      </c>
      <c r="F129" s="900" t="s">
        <v>795</v>
      </c>
    </row>
    <row r="130" spans="1:6">
      <c r="A130" s="795" t="s">
        <v>1722</v>
      </c>
      <c r="B130" s="834" t="s">
        <v>1729</v>
      </c>
      <c r="C130" s="793">
        <v>0.1</v>
      </c>
      <c r="D130" s="926">
        <v>105.37</v>
      </c>
      <c r="E130" s="901">
        <v>842.93333333333339</v>
      </c>
      <c r="F130" s="900" t="s">
        <v>795</v>
      </c>
    </row>
    <row r="131" spans="1:6">
      <c r="A131" s="791" t="s">
        <v>1581</v>
      </c>
      <c r="B131" s="792" t="s">
        <v>1724</v>
      </c>
      <c r="C131" s="793">
        <v>0.3</v>
      </c>
      <c r="D131" s="926">
        <v>169.59</v>
      </c>
      <c r="E131" s="901">
        <v>1017.552</v>
      </c>
      <c r="F131" s="900" t="s">
        <v>795</v>
      </c>
    </row>
    <row r="132" spans="1:6">
      <c r="A132" s="798"/>
      <c r="B132" s="864"/>
      <c r="C132" s="865"/>
      <c r="D132" s="866">
        <f>SUM(D7:D131)</f>
        <v>6763.9</v>
      </c>
      <c r="E132" s="866">
        <f>SUM(E7:E131)</f>
        <v>2330951.0442499998</v>
      </c>
      <c r="F132" s="867"/>
    </row>
    <row r="133" spans="1:6">
      <c r="A133" s="798"/>
      <c r="B133" s="864"/>
      <c r="C133" s="865"/>
      <c r="D133" s="866"/>
      <c r="F133" s="867"/>
    </row>
    <row r="134" spans="1:6">
      <c r="A134" s="1051" t="s">
        <v>1599</v>
      </c>
      <c r="B134" s="1052"/>
      <c r="C134" s="102"/>
      <c r="D134" s="102"/>
      <c r="F134" s="103"/>
    </row>
    <row r="135" spans="1:6">
      <c r="A135" s="802"/>
      <c r="B135" s="105"/>
      <c r="C135" s="105"/>
      <c r="D135" s="105"/>
      <c r="E135" s="812"/>
      <c r="F135" s="106"/>
    </row>
    <row r="137" spans="1:6" ht="15" hidden="1" customHeight="1">
      <c r="E137" s="248">
        <v>2021</v>
      </c>
    </row>
    <row r="138" spans="1:6" ht="15" hidden="1" customHeight="1">
      <c r="E138" s="868">
        <v>43950.57</v>
      </c>
    </row>
    <row r="139" spans="1:6" ht="15" hidden="1" customHeight="1">
      <c r="A139"/>
      <c r="E139" s="868">
        <v>263734.1350833333</v>
      </c>
    </row>
    <row r="140" spans="1:6" ht="15" hidden="1" customHeight="1">
      <c r="A140" s="248"/>
      <c r="B140" s="248"/>
      <c r="C140" s="248"/>
      <c r="D140" s="248"/>
      <c r="E140" s="868">
        <v>26303.68</v>
      </c>
    </row>
    <row r="141" spans="1:6" ht="15" hidden="1" customHeight="1">
      <c r="A141" s="803"/>
      <c r="B141" s="803"/>
      <c r="C141" s="803"/>
      <c r="D141" s="803"/>
      <c r="E141" s="868">
        <v>1609250</v>
      </c>
    </row>
    <row r="142" spans="1:6" ht="15" hidden="1" customHeight="1">
      <c r="A142" s="803"/>
      <c r="B142" s="803"/>
      <c r="C142" s="803"/>
      <c r="D142" s="803"/>
      <c r="E142" s="868">
        <v>179278.08641666666</v>
      </c>
    </row>
    <row r="143" spans="1:6" ht="15" hidden="1" customHeight="1">
      <c r="A143" s="803"/>
      <c r="B143" s="803"/>
      <c r="C143" s="803"/>
      <c r="D143" s="803"/>
      <c r="E143" s="868">
        <f t="shared" ref="E143" si="0">SUM(E138:E142)</f>
        <v>2122516.4715</v>
      </c>
    </row>
    <row r="144" spans="1:6" ht="15" hidden="1" customHeight="1">
      <c r="A144" s="803"/>
      <c r="B144" s="803"/>
      <c r="C144" s="803"/>
      <c r="D144" s="803"/>
    </row>
    <row r="145" spans="1:4" ht="15" hidden="1" customHeight="1">
      <c r="A145" s="803"/>
      <c r="B145" s="803"/>
      <c r="C145" s="803"/>
      <c r="D145" s="803"/>
    </row>
    <row r="146" spans="1:4" ht="15" hidden="1" customHeight="1">
      <c r="A146" s="803"/>
      <c r="B146" s="803"/>
      <c r="C146" s="804"/>
      <c r="D146" s="804"/>
    </row>
    <row r="147" spans="1:4" ht="15" hidden="1" customHeight="1"/>
    <row r="148" spans="1:4" ht="15" hidden="1" customHeight="1"/>
    <row r="149" spans="1:4" ht="15" hidden="1" customHeight="1"/>
    <row r="150" spans="1:4" ht="15" hidden="1" customHeight="1"/>
    <row r="151" spans="1:4" ht="15" hidden="1" customHeight="1"/>
    <row r="152" spans="1:4" ht="15" hidden="1" customHeight="1"/>
    <row r="153" spans="1:4" ht="15" hidden="1" customHeight="1"/>
    <row r="154" spans="1:4" ht="15" hidden="1" customHeight="1"/>
    <row r="155" spans="1:4" ht="15" hidden="1" customHeight="1"/>
    <row r="156" spans="1:4" ht="15" hidden="1" customHeight="1"/>
    <row r="157" spans="1:4" ht="15" hidden="1" customHeight="1"/>
    <row r="158" spans="1:4" ht="15" hidden="1" customHeight="1"/>
    <row r="159" spans="1:4" ht="15" hidden="1" customHeight="1"/>
    <row r="160" spans="1:4" ht="15" hidden="1" customHeight="1"/>
    <row r="161" ht="15" hidden="1" customHeight="1"/>
    <row r="162" ht="15" hidden="1" customHeight="1"/>
    <row r="163" ht="15" hidden="1" customHeight="1"/>
    <row r="164" ht="15" hidden="1" customHeight="1"/>
    <row r="165" ht="15" hidden="1" customHeight="1"/>
    <row r="166" ht="15" hidden="1" customHeight="1"/>
  </sheetData>
  <mergeCells count="4">
    <mergeCell ref="A2:F2"/>
    <mergeCell ref="A3:F3"/>
    <mergeCell ref="A4:F4"/>
    <mergeCell ref="A134:B134"/>
  </mergeCells>
  <phoneticPr fontId="101" type="noConversion"/>
  <printOptions horizontalCentered="1"/>
  <pageMargins left="0.11811023622047245" right="0.11811023622047245" top="0.15748031496062992" bottom="0" header="0.31496062992125984" footer="0.31496062992125984"/>
  <pageSetup scale="70" fitToHeight="0" orientation="portrait" r:id="rId1"/>
  <headerFooter>
    <oddHeader>&amp;L&amp;"Arial,Normal"&amp;8Estados e Información Contable
Notas de Desglose&amp;R&amp;"Arial,Normal"&amp;8 07.I.8</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G30"/>
  <sheetViews>
    <sheetView workbookViewId="0">
      <selection activeCell="A28" sqref="A1:H28"/>
    </sheetView>
  </sheetViews>
  <sheetFormatPr baseColWidth="10" defaultRowHeight="15"/>
  <cols>
    <col min="1" max="1" width="4.7109375" customWidth="1"/>
    <col min="3" max="3" width="34.28515625" customWidth="1"/>
    <col min="4" max="4" width="15.42578125" customWidth="1"/>
    <col min="5" max="5" width="15" customWidth="1"/>
    <col min="6" max="6" width="14.28515625" customWidth="1"/>
    <col min="7" max="7" width="13" customWidth="1"/>
  </cols>
  <sheetData>
    <row r="3" spans="2:7">
      <c r="B3" s="1050" t="s">
        <v>454</v>
      </c>
      <c r="C3" s="1050"/>
      <c r="D3" s="1050"/>
      <c r="E3" s="1050"/>
      <c r="F3" s="1050"/>
      <c r="G3" s="1050"/>
    </row>
    <row r="4" spans="2:7">
      <c r="B4" s="1039" t="s">
        <v>365</v>
      </c>
      <c r="C4" s="1039"/>
      <c r="D4" s="1039"/>
      <c r="E4" s="1039"/>
      <c r="F4" s="1039"/>
      <c r="G4" s="1039"/>
    </row>
    <row r="5" spans="2:7">
      <c r="B5" s="1039" t="s">
        <v>1799</v>
      </c>
      <c r="C5" s="1039"/>
      <c r="D5" s="1039"/>
      <c r="E5" s="1039"/>
      <c r="F5" s="1039"/>
      <c r="G5" s="1039"/>
    </row>
    <row r="6" spans="2:7">
      <c r="B6" s="91"/>
      <c r="C6" s="91"/>
      <c r="D6" s="91"/>
      <c r="E6" s="91"/>
      <c r="F6" s="91"/>
      <c r="G6" s="91"/>
    </row>
    <row r="7" spans="2:7" ht="25.5">
      <c r="B7" s="107" t="s">
        <v>360</v>
      </c>
      <c r="C7" s="107" t="s">
        <v>253</v>
      </c>
      <c r="D7" s="107" t="s">
        <v>366</v>
      </c>
      <c r="E7" s="107" t="s">
        <v>367</v>
      </c>
      <c r="F7" s="107" t="s">
        <v>368</v>
      </c>
      <c r="G7" s="107" t="s">
        <v>369</v>
      </c>
    </row>
    <row r="8" spans="2:7">
      <c r="B8" s="736"/>
      <c r="C8" s="737"/>
      <c r="D8" s="738"/>
      <c r="E8" s="739"/>
      <c r="F8" s="740"/>
      <c r="G8" s="740"/>
    </row>
    <row r="9" spans="2:7">
      <c r="B9" s="93"/>
      <c r="C9" s="277"/>
      <c r="D9" s="275"/>
      <c r="E9" s="276"/>
      <c r="F9" s="275"/>
      <c r="G9" s="275"/>
    </row>
    <row r="10" spans="2:7">
      <c r="B10" s="93"/>
      <c r="C10" s="277"/>
      <c r="D10" s="95"/>
      <c r="E10" s="94"/>
      <c r="F10" s="96"/>
      <c r="G10" s="96"/>
    </row>
    <row r="11" spans="2:7">
      <c r="B11" s="93"/>
      <c r="C11" s="277"/>
      <c r="D11" s="275"/>
      <c r="E11" s="276"/>
      <c r="F11" s="275"/>
      <c r="G11" s="275"/>
    </row>
    <row r="12" spans="2:7">
      <c r="B12" s="93"/>
      <c r="C12" s="97"/>
      <c r="D12" s="275"/>
      <c r="E12" s="276"/>
      <c r="F12" s="275"/>
      <c r="G12" s="275"/>
    </row>
    <row r="13" spans="2:7">
      <c r="B13" s="93"/>
      <c r="C13" s="96"/>
      <c r="D13" s="96"/>
      <c r="E13" s="94"/>
      <c r="F13" s="96"/>
      <c r="G13" s="96"/>
    </row>
    <row r="14" spans="2:7">
      <c r="B14" s="98"/>
      <c r="C14" s="99"/>
      <c r="D14" s="99"/>
      <c r="E14" s="101"/>
      <c r="F14" s="100"/>
      <c r="G14" s="100"/>
    </row>
    <row r="15" spans="2:7">
      <c r="B15" s="1053" t="s">
        <v>370</v>
      </c>
      <c r="C15" s="1054"/>
      <c r="D15" s="102"/>
      <c r="E15" s="102"/>
      <c r="F15" s="102"/>
      <c r="G15" s="103"/>
    </row>
    <row r="16" spans="2:7">
      <c r="B16" s="104"/>
      <c r="C16" s="105"/>
      <c r="D16" s="105"/>
      <c r="E16" s="105"/>
      <c r="F16" s="105"/>
      <c r="G16" s="106"/>
    </row>
    <row r="17" spans="2:7">
      <c r="B17" s="102"/>
      <c r="C17" s="102"/>
      <c r="D17" s="102"/>
      <c r="E17" s="102"/>
      <c r="F17" s="102"/>
      <c r="G17" s="102"/>
    </row>
    <row r="18" spans="2:7">
      <c r="B18" s="102"/>
      <c r="C18" s="102"/>
      <c r="D18" s="102"/>
      <c r="E18" s="102"/>
      <c r="F18" s="102"/>
      <c r="G18" s="102"/>
    </row>
    <row r="19" spans="2:7">
      <c r="B19" s="102"/>
      <c r="C19" s="102"/>
      <c r="D19" s="102"/>
      <c r="E19" s="102"/>
      <c r="F19" s="102"/>
      <c r="G19" s="102"/>
    </row>
    <row r="20" spans="2:7">
      <c r="B20" s="102"/>
      <c r="C20" s="102"/>
      <c r="D20" s="102"/>
      <c r="E20" s="102"/>
      <c r="F20" s="102"/>
      <c r="G20" s="102"/>
    </row>
    <row r="21" spans="2:7">
      <c r="B21" s="1055"/>
      <c r="C21" s="1055"/>
      <c r="D21" s="1055"/>
      <c r="E21" s="1055"/>
      <c r="F21" s="1055"/>
      <c r="G21" s="102"/>
    </row>
    <row r="24" spans="2:7">
      <c r="B24" s="957"/>
      <c r="C24" s="957"/>
      <c r="D24" s="957"/>
      <c r="E24" s="957"/>
      <c r="F24" s="957"/>
    </row>
    <row r="26" spans="2:7">
      <c r="C26" s="557" t="s">
        <v>872</v>
      </c>
    </row>
    <row r="27" spans="2:7">
      <c r="B27" s="957"/>
      <c r="C27" s="957"/>
      <c r="D27" s="957"/>
      <c r="E27" s="957"/>
      <c r="F27" s="957"/>
    </row>
    <row r="30" spans="2:7">
      <c r="B30" s="957"/>
      <c r="C30" s="957"/>
      <c r="D30" s="957"/>
      <c r="E30" s="957"/>
      <c r="F30" s="957"/>
    </row>
  </sheetData>
  <mergeCells count="12">
    <mergeCell ref="B27:C27"/>
    <mergeCell ref="B30:C30"/>
    <mergeCell ref="D27:F27"/>
    <mergeCell ref="D30:F30"/>
    <mergeCell ref="B21:C21"/>
    <mergeCell ref="B3:G3"/>
    <mergeCell ref="B4:G4"/>
    <mergeCell ref="B5:G5"/>
    <mergeCell ref="B15:C15"/>
    <mergeCell ref="B24:C24"/>
    <mergeCell ref="D21:F21"/>
    <mergeCell ref="D24:F24"/>
  </mergeCells>
  <printOptions horizontalCentered="1"/>
  <pageMargins left="0.70866141732283472" right="0.70866141732283472" top="0.74803149606299213" bottom="0.74803149606299213" header="0.31496062992125984" footer="0.31496062992125984"/>
  <pageSetup orientation="landscape" blackAndWhite="1" r:id="rId1"/>
  <headerFooter>
    <oddHeader>&amp;L&amp;"Arial,Normal"&amp;8Estados e Información Contable
Notas de Desglose&amp;R&amp;"Arial,Normal"&amp;8 07.I.9</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17"/>
  <sheetViews>
    <sheetView workbookViewId="0">
      <selection activeCell="A115" sqref="A1:I115"/>
    </sheetView>
  </sheetViews>
  <sheetFormatPr baseColWidth="10" defaultColWidth="11.42578125" defaultRowHeight="14.25"/>
  <cols>
    <col min="1" max="1" width="12.28515625" style="269" customWidth="1"/>
    <col min="2" max="2" width="9.85546875" style="269" customWidth="1"/>
    <col min="3" max="3" width="9" style="269" customWidth="1"/>
    <col min="4" max="4" width="12.140625" style="269" customWidth="1"/>
    <col min="5" max="5" width="27.42578125" style="269" customWidth="1"/>
    <col min="6" max="6" width="23" style="269" customWidth="1"/>
    <col min="7" max="7" width="14" style="269" customWidth="1"/>
    <col min="8" max="8" width="11.42578125" style="269" customWidth="1"/>
    <col min="9" max="9" width="14.42578125" style="269" bestFit="1" customWidth="1"/>
    <col min="10" max="11" width="12.7109375" style="269" hidden="1" customWidth="1"/>
    <col min="12" max="12" width="12.7109375" style="269" bestFit="1" customWidth="1"/>
    <col min="13" max="13" width="14.7109375" style="269" hidden="1" customWidth="1"/>
    <col min="14" max="14" width="13.85546875" style="269" bestFit="1" customWidth="1"/>
    <col min="15" max="16384" width="11.42578125" style="269"/>
  </cols>
  <sheetData>
    <row r="1" spans="1:10" ht="27" customHeight="1">
      <c r="A1" s="268"/>
      <c r="B1" s="268"/>
      <c r="C1" s="268"/>
      <c r="D1" s="1056" t="s">
        <v>452</v>
      </c>
      <c r="E1" s="1056"/>
      <c r="F1" s="1056"/>
      <c r="G1" s="1056"/>
      <c r="H1" s="268"/>
    </row>
    <row r="2" spans="1:10" ht="15">
      <c r="A2" s="1067" t="s">
        <v>455</v>
      </c>
      <c r="B2" s="1067"/>
      <c r="C2" s="1067"/>
      <c r="D2" s="1067"/>
      <c r="E2" s="1067"/>
      <c r="F2" s="1067"/>
      <c r="G2" s="1067"/>
      <c r="H2" s="1067"/>
      <c r="I2" s="1067"/>
    </row>
    <row r="3" spans="1:10" ht="15">
      <c r="A3" s="1067" t="s">
        <v>1800</v>
      </c>
      <c r="B3" s="1067"/>
      <c r="C3" s="1067"/>
      <c r="D3" s="1067"/>
      <c r="E3" s="1067"/>
      <c r="F3" s="1067"/>
      <c r="G3" s="1067"/>
      <c r="H3" s="1067"/>
      <c r="I3" s="1067"/>
    </row>
    <row r="4" spans="1:10" ht="15" thickBot="1"/>
    <row r="5" spans="1:10" ht="15" customHeight="1">
      <c r="A5" s="1057" t="s">
        <v>371</v>
      </c>
      <c r="B5" s="1059" t="s">
        <v>372</v>
      </c>
      <c r="C5" s="1060"/>
      <c r="D5" s="1061" t="s">
        <v>373</v>
      </c>
      <c r="E5" s="1061" t="s">
        <v>356</v>
      </c>
      <c r="F5" s="1063" t="s">
        <v>253</v>
      </c>
      <c r="G5" s="1065" t="s">
        <v>374</v>
      </c>
      <c r="H5" s="1063" t="s">
        <v>375</v>
      </c>
      <c r="I5" s="1068" t="s">
        <v>357</v>
      </c>
    </row>
    <row r="6" spans="1:10" ht="26.25" customHeight="1">
      <c r="A6" s="1058"/>
      <c r="B6" s="110" t="s">
        <v>376</v>
      </c>
      <c r="C6" s="111" t="s">
        <v>377</v>
      </c>
      <c r="D6" s="1062"/>
      <c r="E6" s="1062"/>
      <c r="F6" s="1064"/>
      <c r="G6" s="1066"/>
      <c r="H6" s="1064"/>
      <c r="I6" s="1069"/>
    </row>
    <row r="7" spans="1:10">
      <c r="A7" s="559" t="s">
        <v>456</v>
      </c>
      <c r="B7" s="560">
        <v>41975</v>
      </c>
      <c r="C7" s="561" t="s">
        <v>457</v>
      </c>
      <c r="D7" s="562"/>
      <c r="E7" s="559" t="s">
        <v>458</v>
      </c>
      <c r="F7" s="559" t="s">
        <v>459</v>
      </c>
      <c r="G7" s="563">
        <f>I7</f>
        <v>607.71</v>
      </c>
      <c r="H7" s="564"/>
      <c r="I7" s="564">
        <f>240.87+0.49-1-0.13+200.09-0.62-0.16-1.44-197+551.23+0.38-25.13+25.51-409.89+224.51</f>
        <v>607.71</v>
      </c>
      <c r="J7" s="517">
        <f t="shared" ref="J7:J95" si="0">G7-I7</f>
        <v>0</v>
      </c>
    </row>
    <row r="8" spans="1:10">
      <c r="A8" s="559" t="s">
        <v>456</v>
      </c>
      <c r="B8" s="560">
        <v>41975</v>
      </c>
      <c r="C8" s="561" t="s">
        <v>460</v>
      </c>
      <c r="D8" s="562"/>
      <c r="E8" s="559" t="s">
        <v>458</v>
      </c>
      <c r="F8" s="559" t="s">
        <v>459</v>
      </c>
      <c r="G8" s="563">
        <v>112.07</v>
      </c>
      <c r="H8" s="564"/>
      <c r="I8" s="564">
        <v>112.07</v>
      </c>
      <c r="J8" s="517">
        <f t="shared" si="0"/>
        <v>0</v>
      </c>
    </row>
    <row r="9" spans="1:10">
      <c r="A9" s="559" t="s">
        <v>456</v>
      </c>
      <c r="B9" s="560">
        <v>41991</v>
      </c>
      <c r="C9" s="561" t="s">
        <v>461</v>
      </c>
      <c r="D9" s="562"/>
      <c r="E9" s="559" t="s">
        <v>458</v>
      </c>
      <c r="F9" s="559" t="s">
        <v>459</v>
      </c>
      <c r="G9" s="563">
        <f>2517.75-526.91+199+0.57-0.49+0.13+0.1-0.2+8.35+0.47-0.02-0.67</f>
        <v>2198.0800000000004</v>
      </c>
      <c r="H9" s="564"/>
      <c r="I9" s="564">
        <f>G9</f>
        <v>2198.0800000000004</v>
      </c>
      <c r="J9" s="517">
        <f t="shared" si="0"/>
        <v>0</v>
      </c>
    </row>
    <row r="10" spans="1:10">
      <c r="A10" s="559" t="s">
        <v>456</v>
      </c>
      <c r="B10" s="560">
        <v>41991</v>
      </c>
      <c r="C10" s="561" t="s">
        <v>462</v>
      </c>
      <c r="D10" s="562"/>
      <c r="E10" s="559" t="s">
        <v>458</v>
      </c>
      <c r="F10" s="559" t="s">
        <v>459</v>
      </c>
      <c r="G10" s="563">
        <v>112.07</v>
      </c>
      <c r="H10" s="564"/>
      <c r="I10" s="564">
        <v>112.07</v>
      </c>
      <c r="J10" s="517">
        <f t="shared" si="0"/>
        <v>0</v>
      </c>
    </row>
    <row r="11" spans="1:10">
      <c r="A11" s="559" t="s">
        <v>456</v>
      </c>
      <c r="B11" s="560">
        <v>42219</v>
      </c>
      <c r="C11" s="561" t="s">
        <v>463</v>
      </c>
      <c r="D11" s="562"/>
      <c r="E11" s="559" t="s">
        <v>458</v>
      </c>
      <c r="F11" s="559" t="s">
        <v>459</v>
      </c>
      <c r="G11" s="563">
        <v>40.24</v>
      </c>
      <c r="H11" s="564"/>
      <c r="I11" s="564">
        <v>40.24</v>
      </c>
      <c r="J11" s="517">
        <f t="shared" si="0"/>
        <v>0</v>
      </c>
    </row>
    <row r="12" spans="1:10">
      <c r="A12" s="559" t="s">
        <v>465</v>
      </c>
      <c r="B12" s="560">
        <v>42156</v>
      </c>
      <c r="C12" s="561" t="s">
        <v>466</v>
      </c>
      <c r="D12" s="562"/>
      <c r="E12" s="559" t="s">
        <v>467</v>
      </c>
      <c r="F12" s="559" t="s">
        <v>459</v>
      </c>
      <c r="G12" s="563">
        <v>858.95</v>
      </c>
      <c r="H12" s="564"/>
      <c r="I12" s="564">
        <v>858.95</v>
      </c>
      <c r="J12" s="517">
        <f t="shared" si="0"/>
        <v>0</v>
      </c>
    </row>
    <row r="13" spans="1:10">
      <c r="A13" s="559" t="s">
        <v>465</v>
      </c>
      <c r="B13" s="560">
        <v>42187</v>
      </c>
      <c r="C13" s="561" t="s">
        <v>468</v>
      </c>
      <c r="D13" s="562"/>
      <c r="E13" s="559" t="s">
        <v>467</v>
      </c>
      <c r="F13" s="559" t="s">
        <v>459</v>
      </c>
      <c r="G13" s="563">
        <v>180</v>
      </c>
      <c r="H13" s="564"/>
      <c r="I13" s="564">
        <v>180</v>
      </c>
      <c r="J13" s="517">
        <f t="shared" si="0"/>
        <v>0</v>
      </c>
    </row>
    <row r="14" spans="1:10">
      <c r="A14" s="559" t="s">
        <v>465</v>
      </c>
      <c r="B14" s="560">
        <v>42341</v>
      </c>
      <c r="C14" s="561" t="s">
        <v>469</v>
      </c>
      <c r="D14" s="562"/>
      <c r="E14" s="559" t="s">
        <v>467</v>
      </c>
      <c r="F14" s="559" t="s">
        <v>459</v>
      </c>
      <c r="G14" s="563">
        <v>180</v>
      </c>
      <c r="H14" s="564"/>
      <c r="I14" s="564">
        <v>180</v>
      </c>
      <c r="J14" s="517">
        <f t="shared" si="0"/>
        <v>0</v>
      </c>
    </row>
    <row r="15" spans="1:10">
      <c r="A15" s="559" t="s">
        <v>465</v>
      </c>
      <c r="B15" s="560">
        <v>42354</v>
      </c>
      <c r="C15" s="561" t="s">
        <v>470</v>
      </c>
      <c r="D15" s="562"/>
      <c r="E15" s="559" t="s">
        <v>467</v>
      </c>
      <c r="F15" s="559" t="s">
        <v>459</v>
      </c>
      <c r="G15" s="563">
        <v>165.1</v>
      </c>
      <c r="H15" s="564"/>
      <c r="I15" s="564">
        <v>165.1</v>
      </c>
      <c r="J15" s="517">
        <f t="shared" si="0"/>
        <v>0</v>
      </c>
    </row>
    <row r="16" spans="1:10">
      <c r="A16" s="559" t="s">
        <v>471</v>
      </c>
      <c r="B16" s="560">
        <v>42156</v>
      </c>
      <c r="C16" s="561" t="s">
        <v>466</v>
      </c>
      <c r="D16" s="562"/>
      <c r="E16" s="559" t="s">
        <v>472</v>
      </c>
      <c r="F16" s="559" t="s">
        <v>459</v>
      </c>
      <c r="G16" s="563">
        <v>2147.38</v>
      </c>
      <c r="H16" s="564"/>
      <c r="I16" s="564">
        <v>2147.38</v>
      </c>
      <c r="J16" s="517">
        <f t="shared" si="0"/>
        <v>0</v>
      </c>
    </row>
    <row r="17" spans="1:10">
      <c r="A17" s="559" t="s">
        <v>471</v>
      </c>
      <c r="B17" s="560">
        <v>42187</v>
      </c>
      <c r="C17" s="561" t="s">
        <v>468</v>
      </c>
      <c r="D17" s="562"/>
      <c r="E17" s="559" t="s">
        <v>472</v>
      </c>
      <c r="F17" s="559" t="s">
        <v>459</v>
      </c>
      <c r="G17" s="563">
        <v>450</v>
      </c>
      <c r="H17" s="564"/>
      <c r="I17" s="564">
        <v>450</v>
      </c>
      <c r="J17" s="517">
        <f t="shared" si="0"/>
        <v>0</v>
      </c>
    </row>
    <row r="18" spans="1:10">
      <c r="A18" s="559" t="s">
        <v>471</v>
      </c>
      <c r="B18" s="560">
        <v>42341</v>
      </c>
      <c r="C18" s="561" t="s">
        <v>469</v>
      </c>
      <c r="D18" s="562"/>
      <c r="E18" s="559" t="s">
        <v>472</v>
      </c>
      <c r="F18" s="559" t="s">
        <v>459</v>
      </c>
      <c r="G18" s="563">
        <v>450</v>
      </c>
      <c r="H18" s="563"/>
      <c r="I18" s="563">
        <v>450</v>
      </c>
      <c r="J18" s="517">
        <f t="shared" si="0"/>
        <v>0</v>
      </c>
    </row>
    <row r="19" spans="1:10">
      <c r="A19" s="559" t="s">
        <v>471</v>
      </c>
      <c r="B19" s="560">
        <v>42354</v>
      </c>
      <c r="C19" s="561" t="s">
        <v>470</v>
      </c>
      <c r="D19" s="562"/>
      <c r="E19" s="559" t="s">
        <v>472</v>
      </c>
      <c r="F19" s="559" t="s">
        <v>459</v>
      </c>
      <c r="G19" s="563">
        <v>412.76</v>
      </c>
      <c r="H19" s="563"/>
      <c r="I19" s="563">
        <v>412.76</v>
      </c>
      <c r="J19" s="517">
        <f t="shared" si="0"/>
        <v>0</v>
      </c>
    </row>
    <row r="20" spans="1:10">
      <c r="A20" s="565" t="s">
        <v>473</v>
      </c>
      <c r="B20" s="560">
        <v>42643</v>
      </c>
      <c r="C20" s="561" t="s">
        <v>464</v>
      </c>
      <c r="D20" s="562"/>
      <c r="E20" s="559" t="s">
        <v>474</v>
      </c>
      <c r="F20" s="559" t="s">
        <v>459</v>
      </c>
      <c r="G20" s="563">
        <v>230.2</v>
      </c>
      <c r="H20" s="563"/>
      <c r="I20" s="563">
        <v>230.2</v>
      </c>
      <c r="J20" s="517">
        <f t="shared" si="0"/>
        <v>0</v>
      </c>
    </row>
    <row r="21" spans="1:10">
      <c r="A21" s="565" t="s">
        <v>473</v>
      </c>
      <c r="B21" s="560">
        <v>42643</v>
      </c>
      <c r="C21" s="561" t="s">
        <v>475</v>
      </c>
      <c r="D21" s="562"/>
      <c r="E21" s="559" t="s">
        <v>474</v>
      </c>
      <c r="F21" s="559" t="s">
        <v>459</v>
      </c>
      <c r="G21" s="563">
        <v>260.14999999999998</v>
      </c>
      <c r="H21" s="563"/>
      <c r="I21" s="563">
        <v>260.14999999999998</v>
      </c>
      <c r="J21" s="517">
        <f t="shared" si="0"/>
        <v>0</v>
      </c>
    </row>
    <row r="22" spans="1:10">
      <c r="A22" s="565" t="s">
        <v>476</v>
      </c>
      <c r="B22" s="560">
        <v>42643</v>
      </c>
      <c r="C22" s="561" t="s">
        <v>464</v>
      </c>
      <c r="D22" s="562"/>
      <c r="E22" s="559" t="s">
        <v>477</v>
      </c>
      <c r="F22" s="559" t="s">
        <v>459</v>
      </c>
      <c r="G22" s="563">
        <v>575.5</v>
      </c>
      <c r="H22" s="563"/>
      <c r="I22" s="563">
        <v>575.5</v>
      </c>
      <c r="J22" s="517">
        <f t="shared" si="0"/>
        <v>0</v>
      </c>
    </row>
    <row r="23" spans="1:10">
      <c r="A23" s="565" t="s">
        <v>476</v>
      </c>
      <c r="B23" s="560">
        <v>42643</v>
      </c>
      <c r="C23" s="561" t="s">
        <v>475</v>
      </c>
      <c r="D23" s="562"/>
      <c r="E23" s="559" t="s">
        <v>477</v>
      </c>
      <c r="F23" s="559" t="s">
        <v>459</v>
      </c>
      <c r="G23" s="563">
        <v>650.37</v>
      </c>
      <c r="H23" s="563"/>
      <c r="I23" s="563">
        <v>650.37</v>
      </c>
      <c r="J23" s="517">
        <f t="shared" si="0"/>
        <v>0</v>
      </c>
    </row>
    <row r="24" spans="1:10">
      <c r="A24" s="565" t="s">
        <v>478</v>
      </c>
      <c r="B24" s="560">
        <v>42502</v>
      </c>
      <c r="C24" s="561" t="s">
        <v>479</v>
      </c>
      <c r="D24" s="562"/>
      <c r="E24" s="559" t="s">
        <v>480</v>
      </c>
      <c r="F24" s="559" t="s">
        <v>459</v>
      </c>
      <c r="G24" s="563">
        <v>486.99</v>
      </c>
      <c r="H24" s="563"/>
      <c r="I24" s="563">
        <v>486.99</v>
      </c>
      <c r="J24" s="517">
        <f t="shared" si="0"/>
        <v>0</v>
      </c>
    </row>
    <row r="25" spans="1:10">
      <c r="A25" s="565" t="s">
        <v>478</v>
      </c>
      <c r="B25" s="560">
        <v>42557</v>
      </c>
      <c r="C25" s="561" t="s">
        <v>481</v>
      </c>
      <c r="D25" s="562"/>
      <c r="E25" s="559" t="s">
        <v>480</v>
      </c>
      <c r="F25" s="559" t="s">
        <v>459</v>
      </c>
      <c r="G25" s="563">
        <v>1217.45</v>
      </c>
      <c r="H25" s="563"/>
      <c r="I25" s="563">
        <v>1217.45</v>
      </c>
      <c r="J25" s="517">
        <f t="shared" si="0"/>
        <v>0</v>
      </c>
    </row>
    <row r="26" spans="1:10">
      <c r="A26" s="565" t="s">
        <v>478</v>
      </c>
      <c r="B26" s="560">
        <v>43071</v>
      </c>
      <c r="C26" s="561" t="s">
        <v>820</v>
      </c>
      <c r="D26" s="562"/>
      <c r="E26" s="559" t="s">
        <v>480</v>
      </c>
      <c r="F26" s="559" t="s">
        <v>459</v>
      </c>
      <c r="G26" s="563">
        <v>1724.14</v>
      </c>
      <c r="H26" s="563"/>
      <c r="I26" s="563">
        <v>1724.14</v>
      </c>
      <c r="J26" s="517">
        <f t="shared" si="0"/>
        <v>0</v>
      </c>
    </row>
    <row r="27" spans="1:10">
      <c r="A27" s="565" t="s">
        <v>478</v>
      </c>
      <c r="B27" s="560">
        <v>43087</v>
      </c>
      <c r="C27" s="561" t="s">
        <v>821</v>
      </c>
      <c r="D27" s="562"/>
      <c r="E27" s="559" t="s">
        <v>480</v>
      </c>
      <c r="F27" s="559" t="s">
        <v>459</v>
      </c>
      <c r="G27" s="563">
        <v>742.83</v>
      </c>
      <c r="H27" s="563"/>
      <c r="I27" s="563">
        <v>742.83</v>
      </c>
      <c r="J27" s="517">
        <f t="shared" si="0"/>
        <v>0</v>
      </c>
    </row>
    <row r="28" spans="1:10">
      <c r="A28" s="565" t="s">
        <v>478</v>
      </c>
      <c r="B28" s="560">
        <v>43087</v>
      </c>
      <c r="C28" s="561" t="s">
        <v>822</v>
      </c>
      <c r="D28" s="562"/>
      <c r="E28" s="559" t="s">
        <v>480</v>
      </c>
      <c r="F28" s="559" t="s">
        <v>459</v>
      </c>
      <c r="G28" s="563">
        <v>63.67</v>
      </c>
      <c r="H28" s="563"/>
      <c r="I28" s="563">
        <v>63.67</v>
      </c>
      <c r="J28" s="517">
        <f t="shared" si="0"/>
        <v>0</v>
      </c>
    </row>
    <row r="29" spans="1:10">
      <c r="A29" s="565" t="s">
        <v>478</v>
      </c>
      <c r="B29" s="560">
        <v>43087</v>
      </c>
      <c r="C29" s="561" t="s">
        <v>823</v>
      </c>
      <c r="D29" s="562"/>
      <c r="E29" s="559" t="s">
        <v>480</v>
      </c>
      <c r="F29" s="559" t="s">
        <v>459</v>
      </c>
      <c r="G29" s="563">
        <v>46.1</v>
      </c>
      <c r="H29" s="563"/>
      <c r="I29" s="563">
        <v>46.1</v>
      </c>
      <c r="J29" s="517">
        <f t="shared" si="0"/>
        <v>0</v>
      </c>
    </row>
    <row r="30" spans="1:10">
      <c r="A30" s="565" t="s">
        <v>478</v>
      </c>
      <c r="B30" s="560">
        <v>43096</v>
      </c>
      <c r="C30" s="561" t="s">
        <v>824</v>
      </c>
      <c r="D30" s="562"/>
      <c r="E30" s="559" t="s">
        <v>480</v>
      </c>
      <c r="F30" s="559" t="s">
        <v>459</v>
      </c>
      <c r="G30" s="563">
        <v>1724.14</v>
      </c>
      <c r="H30" s="563"/>
      <c r="I30" s="563">
        <v>1724.14</v>
      </c>
      <c r="J30" s="517">
        <f t="shared" si="0"/>
        <v>0</v>
      </c>
    </row>
    <row r="31" spans="1:10">
      <c r="A31" s="565" t="s">
        <v>478</v>
      </c>
      <c r="B31" s="560">
        <v>43097</v>
      </c>
      <c r="C31" s="561" t="s">
        <v>825</v>
      </c>
      <c r="D31" s="562"/>
      <c r="E31" s="559" t="s">
        <v>480</v>
      </c>
      <c r="F31" s="559" t="s">
        <v>459</v>
      </c>
      <c r="G31" s="563">
        <v>1724.14</v>
      </c>
      <c r="H31" s="563"/>
      <c r="I31" s="563">
        <v>1724.14</v>
      </c>
      <c r="J31" s="517">
        <f t="shared" si="0"/>
        <v>0</v>
      </c>
    </row>
    <row r="32" spans="1:10">
      <c r="A32" s="565" t="s">
        <v>482</v>
      </c>
      <c r="B32" s="560">
        <v>42502</v>
      </c>
      <c r="C32" s="561" t="s">
        <v>479</v>
      </c>
      <c r="D32" s="562"/>
      <c r="E32" s="559" t="s">
        <v>483</v>
      </c>
      <c r="F32" s="559" t="s">
        <v>459</v>
      </c>
      <c r="G32" s="563">
        <v>1217.47</v>
      </c>
      <c r="H32" s="563"/>
      <c r="I32" s="563">
        <v>1217.47</v>
      </c>
      <c r="J32" s="517">
        <f t="shared" si="0"/>
        <v>0</v>
      </c>
    </row>
    <row r="33" spans="1:16">
      <c r="A33" s="565" t="s">
        <v>482</v>
      </c>
      <c r="B33" s="560">
        <v>42557</v>
      </c>
      <c r="C33" s="561" t="s">
        <v>481</v>
      </c>
      <c r="D33" s="562"/>
      <c r="E33" s="559" t="s">
        <v>483</v>
      </c>
      <c r="F33" s="559" t="s">
        <v>459</v>
      </c>
      <c r="G33" s="563">
        <v>3042.58</v>
      </c>
      <c r="H33" s="563"/>
      <c r="I33" s="563">
        <v>3042.58</v>
      </c>
      <c r="J33" s="517">
        <f t="shared" si="0"/>
        <v>0</v>
      </c>
    </row>
    <row r="34" spans="1:16">
      <c r="A34" s="565" t="s">
        <v>484</v>
      </c>
      <c r="B34" s="560">
        <v>42565</v>
      </c>
      <c r="C34" s="561" t="s">
        <v>485</v>
      </c>
      <c r="D34" s="562"/>
      <c r="E34" s="559" t="s">
        <v>486</v>
      </c>
      <c r="F34" s="559" t="s">
        <v>459</v>
      </c>
      <c r="G34" s="563">
        <f>2185.86-1358.76-26.02</f>
        <v>801.08000000000015</v>
      </c>
      <c r="H34" s="563"/>
      <c r="I34" s="563">
        <f>G34</f>
        <v>801.08000000000015</v>
      </c>
      <c r="J34" s="517">
        <f t="shared" si="0"/>
        <v>0</v>
      </c>
    </row>
    <row r="35" spans="1:16">
      <c r="A35" s="565" t="s">
        <v>484</v>
      </c>
      <c r="B35" s="560">
        <v>42590</v>
      </c>
      <c r="C35" s="561" t="s">
        <v>487</v>
      </c>
      <c r="D35" s="562"/>
      <c r="E35" s="559" t="s">
        <v>486</v>
      </c>
      <c r="F35" s="559" t="s">
        <v>459</v>
      </c>
      <c r="G35" s="563">
        <f>1273.2</f>
        <v>1273.2</v>
      </c>
      <c r="H35" s="563"/>
      <c r="I35" s="563">
        <f>G35</f>
        <v>1273.2</v>
      </c>
      <c r="J35" s="517">
        <f t="shared" si="0"/>
        <v>0</v>
      </c>
      <c r="N35" s="517"/>
    </row>
    <row r="36" spans="1:16">
      <c r="A36" s="565" t="s">
        <v>842</v>
      </c>
      <c r="B36" s="560">
        <v>43312</v>
      </c>
      <c r="C36" s="561" t="s">
        <v>843</v>
      </c>
      <c r="D36" s="562"/>
      <c r="E36" s="559" t="s">
        <v>477</v>
      </c>
      <c r="F36" s="559" t="s">
        <v>459</v>
      </c>
      <c r="G36" s="563">
        <f>1210.41</f>
        <v>1210.4100000000001</v>
      </c>
      <c r="H36" s="563"/>
      <c r="I36" s="563">
        <f t="shared" ref="I36:I38" si="1">G36</f>
        <v>1210.4100000000001</v>
      </c>
      <c r="J36" s="517">
        <f t="shared" si="0"/>
        <v>0</v>
      </c>
    </row>
    <row r="37" spans="1:16">
      <c r="A37" s="565" t="s">
        <v>842</v>
      </c>
      <c r="B37" s="560">
        <v>43371</v>
      </c>
      <c r="C37" s="561" t="s">
        <v>847</v>
      </c>
      <c r="D37" s="562"/>
      <c r="E37" s="559" t="s">
        <v>477</v>
      </c>
      <c r="F37" s="559" t="s">
        <v>459</v>
      </c>
      <c r="G37" s="563">
        <v>495.69</v>
      </c>
      <c r="H37" s="563"/>
      <c r="I37" s="563">
        <f t="shared" si="1"/>
        <v>495.69</v>
      </c>
      <c r="J37" s="517">
        <f t="shared" si="0"/>
        <v>0</v>
      </c>
    </row>
    <row r="38" spans="1:16">
      <c r="A38" s="565" t="s">
        <v>842</v>
      </c>
      <c r="B38" s="560">
        <v>43460</v>
      </c>
      <c r="C38" s="561" t="s">
        <v>875</v>
      </c>
      <c r="D38" s="562"/>
      <c r="E38" s="559" t="s">
        <v>477</v>
      </c>
      <c r="F38" s="559" t="s">
        <v>459</v>
      </c>
      <c r="G38" s="563">
        <f>948.53+0.29</f>
        <v>948.81999999999994</v>
      </c>
      <c r="H38" s="563"/>
      <c r="I38" s="563">
        <f t="shared" si="1"/>
        <v>948.81999999999994</v>
      </c>
      <c r="J38" s="517">
        <f t="shared" si="0"/>
        <v>0</v>
      </c>
    </row>
    <row r="39" spans="1:16">
      <c r="A39" s="565" t="s">
        <v>835</v>
      </c>
      <c r="B39" s="560">
        <v>43231</v>
      </c>
      <c r="C39" s="561" t="s">
        <v>836</v>
      </c>
      <c r="D39" s="562"/>
      <c r="E39" s="559" t="s">
        <v>486</v>
      </c>
      <c r="F39" s="559" t="s">
        <v>459</v>
      </c>
      <c r="G39" s="563">
        <v>1120.69</v>
      </c>
      <c r="H39" s="563"/>
      <c r="I39" s="563">
        <v>1120.69</v>
      </c>
      <c r="J39" s="517">
        <f t="shared" si="0"/>
        <v>0</v>
      </c>
    </row>
    <row r="40" spans="1:16">
      <c r="A40" s="565" t="s">
        <v>835</v>
      </c>
      <c r="B40" s="560">
        <v>43276</v>
      </c>
      <c r="C40" s="561" t="s">
        <v>840</v>
      </c>
      <c r="D40" s="562"/>
      <c r="E40" s="559" t="s">
        <v>486</v>
      </c>
      <c r="F40" s="559" t="s">
        <v>459</v>
      </c>
      <c r="G40" s="563">
        <v>1497.66</v>
      </c>
      <c r="H40" s="563"/>
      <c r="I40" s="563">
        <v>1497.66</v>
      </c>
      <c r="J40" s="517">
        <f t="shared" si="0"/>
        <v>0</v>
      </c>
    </row>
    <row r="41" spans="1:16">
      <c r="A41" s="565" t="s">
        <v>835</v>
      </c>
      <c r="B41" s="560">
        <v>43300</v>
      </c>
      <c r="C41" s="561" t="s">
        <v>841</v>
      </c>
      <c r="D41" s="562"/>
      <c r="E41" s="559" t="s">
        <v>486</v>
      </c>
      <c r="F41" s="559" t="s">
        <v>459</v>
      </c>
      <c r="G41" s="563">
        <v>824.65</v>
      </c>
      <c r="H41" s="563"/>
      <c r="I41" s="563">
        <v>824.65</v>
      </c>
      <c r="J41" s="517">
        <f t="shared" si="0"/>
        <v>0</v>
      </c>
    </row>
    <row r="42" spans="1:16">
      <c r="A42" s="565" t="s">
        <v>1347</v>
      </c>
      <c r="B42" s="560">
        <v>43980</v>
      </c>
      <c r="C42" s="561" t="s">
        <v>1348</v>
      </c>
      <c r="D42" s="562"/>
      <c r="E42" s="559" t="s">
        <v>486</v>
      </c>
      <c r="F42" s="559" t="s">
        <v>459</v>
      </c>
      <c r="G42" s="563">
        <v>1293.0999999999999</v>
      </c>
      <c r="H42" s="563"/>
      <c r="I42" s="563">
        <v>1293.0999999999999</v>
      </c>
      <c r="J42" s="517">
        <f t="shared" si="0"/>
        <v>0</v>
      </c>
    </row>
    <row r="43" spans="1:16">
      <c r="A43" s="565" t="s">
        <v>1427</v>
      </c>
      <c r="B43" s="560">
        <v>44902</v>
      </c>
      <c r="C43" s="561" t="s">
        <v>1709</v>
      </c>
      <c r="D43" s="562"/>
      <c r="E43" s="559" t="s">
        <v>1430</v>
      </c>
      <c r="F43" s="559" t="s">
        <v>459</v>
      </c>
      <c r="G43" s="563">
        <f>3947.61-110.56</f>
        <v>3837.05</v>
      </c>
      <c r="H43" s="563"/>
      <c r="I43" s="563">
        <f t="shared" ref="I43:I45" si="2">G43</f>
        <v>3837.05</v>
      </c>
      <c r="J43" s="517"/>
    </row>
    <row r="44" spans="1:16">
      <c r="A44" s="565" t="s">
        <v>1427</v>
      </c>
      <c r="B44" s="560">
        <v>44902</v>
      </c>
      <c r="C44" s="561" t="s">
        <v>1710</v>
      </c>
      <c r="D44" s="562"/>
      <c r="E44" s="559" t="s">
        <v>1430</v>
      </c>
      <c r="F44" s="559" t="s">
        <v>459</v>
      </c>
      <c r="G44" s="563">
        <v>3052.58</v>
      </c>
      <c r="H44" s="563"/>
      <c r="I44" s="563">
        <f t="shared" si="2"/>
        <v>3052.58</v>
      </c>
      <c r="J44" s="517"/>
      <c r="O44" s="517"/>
      <c r="P44" s="517"/>
    </row>
    <row r="45" spans="1:16">
      <c r="A45" s="565" t="s">
        <v>1427</v>
      </c>
      <c r="B45" s="560">
        <v>44910</v>
      </c>
      <c r="C45" s="561" t="s">
        <v>1711</v>
      </c>
      <c r="D45" s="562"/>
      <c r="E45" s="559" t="s">
        <v>1430</v>
      </c>
      <c r="F45" s="559" t="s">
        <v>459</v>
      </c>
      <c r="G45" s="563">
        <v>1420.41</v>
      </c>
      <c r="H45" s="563"/>
      <c r="I45" s="563">
        <f t="shared" si="2"/>
        <v>1420.41</v>
      </c>
      <c r="J45" s="517"/>
    </row>
    <row r="46" spans="1:16">
      <c r="A46" s="565" t="s">
        <v>1427</v>
      </c>
      <c r="B46" s="560">
        <v>45411</v>
      </c>
      <c r="C46" s="561" t="s">
        <v>1764</v>
      </c>
      <c r="D46" s="562"/>
      <c r="E46" s="559" t="s">
        <v>1430</v>
      </c>
      <c r="F46" s="559" t="s">
        <v>459</v>
      </c>
      <c r="G46" s="563">
        <v>3244.56</v>
      </c>
      <c r="H46" s="563"/>
      <c r="I46" s="563">
        <f t="shared" ref="I46:I66" si="3">G46</f>
        <v>3244.56</v>
      </c>
      <c r="J46" s="517"/>
    </row>
    <row r="47" spans="1:16">
      <c r="A47" s="565" t="s">
        <v>1427</v>
      </c>
      <c r="B47" s="560">
        <v>45415</v>
      </c>
      <c r="C47" s="561" t="s">
        <v>1782</v>
      </c>
      <c r="D47" s="562"/>
      <c r="E47" s="559" t="s">
        <v>1430</v>
      </c>
      <c r="F47" s="559" t="s">
        <v>459</v>
      </c>
      <c r="G47" s="563">
        <v>2286.7800000000002</v>
      </c>
      <c r="H47" s="563"/>
      <c r="I47" s="563">
        <f t="shared" si="3"/>
        <v>2286.7800000000002</v>
      </c>
      <c r="J47" s="517"/>
    </row>
    <row r="48" spans="1:16">
      <c r="A48" s="565" t="s">
        <v>1427</v>
      </c>
      <c r="B48" s="560">
        <v>45427</v>
      </c>
      <c r="C48" s="561" t="s">
        <v>1783</v>
      </c>
      <c r="D48" s="562"/>
      <c r="E48" s="559" t="s">
        <v>1430</v>
      </c>
      <c r="F48" s="559" t="s">
        <v>459</v>
      </c>
      <c r="G48" s="563">
        <v>4559.2</v>
      </c>
      <c r="H48" s="563"/>
      <c r="I48" s="563">
        <f t="shared" si="3"/>
        <v>4559.2</v>
      </c>
      <c r="J48" s="517"/>
    </row>
    <row r="49" spans="1:10">
      <c r="A49" s="565" t="s">
        <v>1427</v>
      </c>
      <c r="B49" s="560">
        <v>45432</v>
      </c>
      <c r="C49" s="561" t="s">
        <v>1784</v>
      </c>
      <c r="D49" s="562"/>
      <c r="E49" s="559" t="s">
        <v>1430</v>
      </c>
      <c r="F49" s="559" t="s">
        <v>459</v>
      </c>
      <c r="G49" s="563">
        <v>3424.37</v>
      </c>
      <c r="H49" s="563"/>
      <c r="I49" s="563">
        <f t="shared" si="3"/>
        <v>3424.37</v>
      </c>
      <c r="J49" s="517"/>
    </row>
    <row r="50" spans="1:10">
      <c r="A50" s="565" t="s">
        <v>1427</v>
      </c>
      <c r="B50" s="560">
        <v>45439</v>
      </c>
      <c r="C50" s="561" t="s">
        <v>1785</v>
      </c>
      <c r="D50" s="562"/>
      <c r="E50" s="559" t="s">
        <v>1430</v>
      </c>
      <c r="F50" s="559" t="s">
        <v>459</v>
      </c>
      <c r="G50" s="563">
        <v>3906.79</v>
      </c>
      <c r="H50" s="563"/>
      <c r="I50" s="563">
        <f t="shared" si="3"/>
        <v>3906.79</v>
      </c>
      <c r="J50" s="517"/>
    </row>
    <row r="51" spans="1:10">
      <c r="A51" s="565" t="s">
        <v>1427</v>
      </c>
      <c r="B51" s="560">
        <v>45443</v>
      </c>
      <c r="C51" s="561" t="s">
        <v>1786</v>
      </c>
      <c r="D51" s="562"/>
      <c r="E51" s="559" t="s">
        <v>1430</v>
      </c>
      <c r="F51" s="559" t="s">
        <v>459</v>
      </c>
      <c r="G51" s="563">
        <v>2727.38</v>
      </c>
      <c r="H51" s="563"/>
      <c r="I51" s="563">
        <f t="shared" si="3"/>
        <v>2727.38</v>
      </c>
      <c r="J51" s="517"/>
    </row>
    <row r="52" spans="1:10">
      <c r="A52" s="565" t="s">
        <v>1427</v>
      </c>
      <c r="B52" s="560">
        <v>45446</v>
      </c>
      <c r="C52" s="561" t="s">
        <v>1806</v>
      </c>
      <c r="D52" s="562"/>
      <c r="E52" s="559" t="s">
        <v>1430</v>
      </c>
      <c r="F52" s="559" t="s">
        <v>459</v>
      </c>
      <c r="G52" s="563">
        <v>3497.21</v>
      </c>
      <c r="H52" s="563"/>
      <c r="I52" s="563">
        <f t="shared" si="3"/>
        <v>3497.21</v>
      </c>
      <c r="J52" s="517"/>
    </row>
    <row r="53" spans="1:10">
      <c r="A53" s="565" t="s">
        <v>1766</v>
      </c>
      <c r="B53" s="560">
        <v>45411</v>
      </c>
      <c r="C53" s="561" t="s">
        <v>1764</v>
      </c>
      <c r="D53" s="562"/>
      <c r="E53" s="559" t="s">
        <v>1767</v>
      </c>
      <c r="F53" s="559" t="s">
        <v>459</v>
      </c>
      <c r="G53" s="563">
        <v>1297.82</v>
      </c>
      <c r="H53" s="563"/>
      <c r="I53" s="563">
        <f t="shared" si="3"/>
        <v>1297.82</v>
      </c>
      <c r="J53" s="517"/>
    </row>
    <row r="54" spans="1:10">
      <c r="A54" s="565" t="s">
        <v>1766</v>
      </c>
      <c r="B54" s="560">
        <v>45415</v>
      </c>
      <c r="C54" s="561" t="s">
        <v>1782</v>
      </c>
      <c r="D54" s="562"/>
      <c r="E54" s="559" t="s">
        <v>1767</v>
      </c>
      <c r="F54" s="559" t="s">
        <v>459</v>
      </c>
      <c r="G54" s="563">
        <v>914.77099999999996</v>
      </c>
      <c r="H54" s="563"/>
      <c r="I54" s="563">
        <f t="shared" si="3"/>
        <v>914.77099999999996</v>
      </c>
      <c r="J54" s="517"/>
    </row>
    <row r="55" spans="1:10">
      <c r="A55" s="565" t="s">
        <v>1766</v>
      </c>
      <c r="B55" s="560">
        <v>45427</v>
      </c>
      <c r="C55" s="561" t="s">
        <v>1783</v>
      </c>
      <c r="D55" s="562"/>
      <c r="E55" s="559" t="s">
        <v>1767</v>
      </c>
      <c r="F55" s="559" t="s">
        <v>459</v>
      </c>
      <c r="G55" s="563">
        <v>1823.68</v>
      </c>
      <c r="H55" s="563"/>
      <c r="I55" s="563">
        <f t="shared" si="3"/>
        <v>1823.68</v>
      </c>
      <c r="J55" s="517"/>
    </row>
    <row r="56" spans="1:10">
      <c r="A56" s="565" t="s">
        <v>1766</v>
      </c>
      <c r="B56" s="560">
        <v>45432</v>
      </c>
      <c r="C56" s="561" t="s">
        <v>1784</v>
      </c>
      <c r="D56" s="562"/>
      <c r="E56" s="559" t="s">
        <v>1767</v>
      </c>
      <c r="F56" s="559" t="s">
        <v>459</v>
      </c>
      <c r="G56" s="563">
        <v>1369.75</v>
      </c>
      <c r="H56" s="563"/>
      <c r="I56" s="563">
        <f t="shared" si="3"/>
        <v>1369.75</v>
      </c>
      <c r="J56" s="517"/>
    </row>
    <row r="57" spans="1:10">
      <c r="A57" s="565" t="s">
        <v>1766</v>
      </c>
      <c r="B57" s="560">
        <v>45439</v>
      </c>
      <c r="C57" s="561" t="s">
        <v>1785</v>
      </c>
      <c r="D57" s="562"/>
      <c r="E57" s="559" t="s">
        <v>1767</v>
      </c>
      <c r="F57" s="559" t="s">
        <v>459</v>
      </c>
      <c r="G57" s="563">
        <v>1562.71</v>
      </c>
      <c r="H57" s="563"/>
      <c r="I57" s="563">
        <f t="shared" si="3"/>
        <v>1562.71</v>
      </c>
      <c r="J57" s="517"/>
    </row>
    <row r="58" spans="1:10">
      <c r="A58" s="565" t="s">
        <v>1766</v>
      </c>
      <c r="B58" s="560">
        <v>45443</v>
      </c>
      <c r="C58" s="561" t="s">
        <v>1786</v>
      </c>
      <c r="D58" s="562"/>
      <c r="E58" s="559" t="s">
        <v>1767</v>
      </c>
      <c r="F58" s="559" t="s">
        <v>459</v>
      </c>
      <c r="G58" s="563">
        <v>1090.95</v>
      </c>
      <c r="H58" s="563"/>
      <c r="I58" s="563">
        <f t="shared" si="3"/>
        <v>1090.95</v>
      </c>
      <c r="J58" s="517"/>
    </row>
    <row r="59" spans="1:10">
      <c r="A59" s="565" t="s">
        <v>1766</v>
      </c>
      <c r="B59" s="560">
        <v>45446</v>
      </c>
      <c r="C59" s="561" t="s">
        <v>1806</v>
      </c>
      <c r="D59" s="562"/>
      <c r="E59" s="559" t="s">
        <v>1767</v>
      </c>
      <c r="F59" s="559" t="s">
        <v>459</v>
      </c>
      <c r="G59" s="563">
        <v>1398.88</v>
      </c>
      <c r="H59" s="563"/>
      <c r="I59" s="563">
        <f t="shared" si="3"/>
        <v>1398.88</v>
      </c>
      <c r="J59" s="517"/>
    </row>
    <row r="60" spans="1:10">
      <c r="A60" s="565" t="s">
        <v>1763</v>
      </c>
      <c r="B60" s="560">
        <v>45411</v>
      </c>
      <c r="C60" s="561" t="s">
        <v>1764</v>
      </c>
      <c r="D60" s="562"/>
      <c r="E60" s="559" t="s">
        <v>1765</v>
      </c>
      <c r="F60" s="559" t="s">
        <v>459</v>
      </c>
      <c r="G60" s="563">
        <v>648.91</v>
      </c>
      <c r="H60" s="563"/>
      <c r="I60" s="563">
        <f t="shared" si="3"/>
        <v>648.91</v>
      </c>
      <c r="J60" s="517"/>
    </row>
    <row r="61" spans="1:10">
      <c r="A61" s="565" t="s">
        <v>1763</v>
      </c>
      <c r="B61" s="560">
        <v>45415</v>
      </c>
      <c r="C61" s="561" t="s">
        <v>1782</v>
      </c>
      <c r="D61" s="562"/>
      <c r="E61" s="559" t="s">
        <v>1765</v>
      </c>
      <c r="F61" s="559" t="s">
        <v>459</v>
      </c>
      <c r="G61" s="563">
        <v>457.36</v>
      </c>
      <c r="H61" s="563"/>
      <c r="I61" s="563">
        <f t="shared" si="3"/>
        <v>457.36</v>
      </c>
      <c r="J61" s="517"/>
    </row>
    <row r="62" spans="1:10">
      <c r="A62" s="565" t="s">
        <v>1763</v>
      </c>
      <c r="B62" s="560">
        <v>45427</v>
      </c>
      <c r="C62" s="561" t="s">
        <v>1783</v>
      </c>
      <c r="D62" s="562"/>
      <c r="E62" s="559" t="s">
        <v>1765</v>
      </c>
      <c r="F62" s="559" t="s">
        <v>459</v>
      </c>
      <c r="G62" s="563">
        <v>911.84</v>
      </c>
      <c r="H62" s="563"/>
      <c r="I62" s="563">
        <f t="shared" si="3"/>
        <v>911.84</v>
      </c>
      <c r="J62" s="517"/>
    </row>
    <row r="63" spans="1:10">
      <c r="A63" s="565" t="s">
        <v>1763</v>
      </c>
      <c r="B63" s="560">
        <v>45432</v>
      </c>
      <c r="C63" s="561" t="s">
        <v>1784</v>
      </c>
      <c r="D63" s="562"/>
      <c r="E63" s="559" t="s">
        <v>1765</v>
      </c>
      <c r="F63" s="559" t="s">
        <v>459</v>
      </c>
      <c r="G63" s="563">
        <v>684.87</v>
      </c>
      <c r="H63" s="563"/>
      <c r="I63" s="563">
        <f t="shared" si="3"/>
        <v>684.87</v>
      </c>
      <c r="J63" s="517"/>
    </row>
    <row r="64" spans="1:10">
      <c r="A64" s="565" t="s">
        <v>1763</v>
      </c>
      <c r="B64" s="560">
        <v>45439</v>
      </c>
      <c r="C64" s="561" t="s">
        <v>1785</v>
      </c>
      <c r="D64" s="562"/>
      <c r="E64" s="559" t="s">
        <v>1765</v>
      </c>
      <c r="F64" s="559" t="s">
        <v>459</v>
      </c>
      <c r="G64" s="563">
        <v>781.36</v>
      </c>
      <c r="H64" s="563"/>
      <c r="I64" s="563">
        <f t="shared" si="3"/>
        <v>781.36</v>
      </c>
      <c r="J64" s="517"/>
    </row>
    <row r="65" spans="1:14">
      <c r="A65" s="565" t="s">
        <v>1763</v>
      </c>
      <c r="B65" s="560">
        <v>45443</v>
      </c>
      <c r="C65" s="561" t="s">
        <v>1786</v>
      </c>
      <c r="D65" s="562"/>
      <c r="E65" s="559" t="s">
        <v>1765</v>
      </c>
      <c r="F65" s="559" t="s">
        <v>459</v>
      </c>
      <c r="G65" s="563">
        <v>545.48</v>
      </c>
      <c r="H65" s="563"/>
      <c r="I65" s="563">
        <f t="shared" si="3"/>
        <v>545.48</v>
      </c>
      <c r="J65" s="517"/>
    </row>
    <row r="66" spans="1:14">
      <c r="A66" s="565" t="s">
        <v>1763</v>
      </c>
      <c r="B66" s="560">
        <v>45446</v>
      </c>
      <c r="C66" s="561" t="s">
        <v>1806</v>
      </c>
      <c r="D66" s="562"/>
      <c r="E66" s="559" t="s">
        <v>1765</v>
      </c>
      <c r="F66" s="559" t="s">
        <v>459</v>
      </c>
      <c r="G66" s="563">
        <v>699.44</v>
      </c>
      <c r="H66" s="563"/>
      <c r="I66" s="563">
        <f t="shared" si="3"/>
        <v>699.44</v>
      </c>
      <c r="J66" s="517"/>
    </row>
    <row r="67" spans="1:14">
      <c r="A67" s="565" t="s">
        <v>834</v>
      </c>
      <c r="B67" s="560">
        <v>43371</v>
      </c>
      <c r="C67" s="561" t="s">
        <v>846</v>
      </c>
      <c r="D67" s="562"/>
      <c r="E67" s="559" t="s">
        <v>819</v>
      </c>
      <c r="F67" s="559" t="s">
        <v>459</v>
      </c>
      <c r="G67" s="563">
        <v>526.11</v>
      </c>
      <c r="H67" s="563"/>
      <c r="I67" s="563">
        <v>526.11</v>
      </c>
      <c r="J67" s="517">
        <f t="shared" si="0"/>
        <v>0</v>
      </c>
      <c r="L67" s="517"/>
      <c r="N67" s="517"/>
    </row>
    <row r="68" spans="1:14">
      <c r="A68" s="565" t="s">
        <v>834</v>
      </c>
      <c r="B68" s="560">
        <v>43448</v>
      </c>
      <c r="C68" s="561" t="s">
        <v>874</v>
      </c>
      <c r="D68" s="562"/>
      <c r="E68" s="559" t="s">
        <v>819</v>
      </c>
      <c r="F68" s="559" t="s">
        <v>459</v>
      </c>
      <c r="G68" s="563">
        <v>154.1</v>
      </c>
      <c r="H68" s="563"/>
      <c r="I68" s="563">
        <v>154.1</v>
      </c>
      <c r="J68" s="517">
        <f t="shared" si="0"/>
        <v>0</v>
      </c>
    </row>
    <row r="69" spans="1:14">
      <c r="A69" s="565" t="s">
        <v>1431</v>
      </c>
      <c r="B69" s="560">
        <v>44694</v>
      </c>
      <c r="C69" s="561" t="s">
        <v>1428</v>
      </c>
      <c r="D69" s="562"/>
      <c r="E69" s="559" t="s">
        <v>819</v>
      </c>
      <c r="F69" s="559" t="s">
        <v>459</v>
      </c>
      <c r="G69" s="563">
        <v>1159.77</v>
      </c>
      <c r="H69" s="563"/>
      <c r="I69" s="563">
        <f t="shared" ref="I69:I81" si="4">G69</f>
        <v>1159.77</v>
      </c>
      <c r="J69" s="517"/>
    </row>
    <row r="70" spans="1:14">
      <c r="A70" s="565" t="s">
        <v>1431</v>
      </c>
      <c r="B70" s="560">
        <v>44694</v>
      </c>
      <c r="C70" s="561" t="s">
        <v>1429</v>
      </c>
      <c r="D70" s="562"/>
      <c r="E70" s="559" t="s">
        <v>819</v>
      </c>
      <c r="F70" s="559" t="s">
        <v>459</v>
      </c>
      <c r="G70" s="563">
        <v>1622.14</v>
      </c>
      <c r="H70" s="563"/>
      <c r="I70" s="563">
        <f t="shared" si="4"/>
        <v>1622.14</v>
      </c>
      <c r="J70" s="517"/>
      <c r="L70" s="517"/>
    </row>
    <row r="71" spans="1:14">
      <c r="A71" s="565" t="s">
        <v>1431</v>
      </c>
      <c r="B71" s="560">
        <v>44725</v>
      </c>
      <c r="C71" s="561" t="s">
        <v>1432</v>
      </c>
      <c r="D71" s="562"/>
      <c r="E71" s="559" t="s">
        <v>819</v>
      </c>
      <c r="F71" s="559" t="s">
        <v>459</v>
      </c>
      <c r="G71" s="563">
        <v>1591.74</v>
      </c>
      <c r="H71" s="563"/>
      <c r="I71" s="563">
        <f t="shared" si="4"/>
        <v>1591.74</v>
      </c>
      <c r="J71" s="517"/>
    </row>
    <row r="72" spans="1:14">
      <c r="A72" s="565" t="s">
        <v>1431</v>
      </c>
      <c r="B72" s="560">
        <v>44770</v>
      </c>
      <c r="C72" s="561" t="s">
        <v>1433</v>
      </c>
      <c r="D72" s="562"/>
      <c r="E72" s="559" t="s">
        <v>819</v>
      </c>
      <c r="F72" s="559" t="s">
        <v>459</v>
      </c>
      <c r="G72" s="563">
        <v>1845.8</v>
      </c>
      <c r="H72" s="563"/>
      <c r="I72" s="563">
        <f t="shared" si="4"/>
        <v>1845.8</v>
      </c>
      <c r="J72" s="517"/>
    </row>
    <row r="73" spans="1:14">
      <c r="A73" s="565" t="s">
        <v>1431</v>
      </c>
      <c r="B73" s="560">
        <v>44785</v>
      </c>
      <c r="C73" s="561" t="s">
        <v>1695</v>
      </c>
      <c r="D73" s="562"/>
      <c r="E73" s="559" t="s">
        <v>819</v>
      </c>
      <c r="F73" s="559" t="s">
        <v>459</v>
      </c>
      <c r="G73" s="563">
        <v>1683.09</v>
      </c>
      <c r="H73" s="563"/>
      <c r="I73" s="563">
        <f t="shared" si="4"/>
        <v>1683.09</v>
      </c>
      <c r="J73" s="517"/>
    </row>
    <row r="74" spans="1:14">
      <c r="A74" s="565" t="s">
        <v>1431</v>
      </c>
      <c r="B74" s="560">
        <v>44804</v>
      </c>
      <c r="C74" s="561" t="s">
        <v>1696</v>
      </c>
      <c r="D74" s="562"/>
      <c r="E74" s="559" t="s">
        <v>819</v>
      </c>
      <c r="F74" s="559" t="s">
        <v>459</v>
      </c>
      <c r="G74" s="563">
        <v>1009.02</v>
      </c>
      <c r="H74" s="563"/>
      <c r="I74" s="563">
        <f t="shared" si="4"/>
        <v>1009.02</v>
      </c>
      <c r="J74" s="517"/>
    </row>
    <row r="75" spans="1:14">
      <c r="A75" s="565" t="s">
        <v>1431</v>
      </c>
      <c r="B75" s="560">
        <v>44882</v>
      </c>
      <c r="C75" s="561" t="s">
        <v>1706</v>
      </c>
      <c r="D75" s="562"/>
      <c r="E75" s="559" t="s">
        <v>819</v>
      </c>
      <c r="F75" s="559" t="s">
        <v>459</v>
      </c>
      <c r="G75" s="563">
        <v>1174.93</v>
      </c>
      <c r="H75" s="563"/>
      <c r="I75" s="563">
        <f t="shared" si="4"/>
        <v>1174.93</v>
      </c>
      <c r="J75" s="517"/>
    </row>
    <row r="76" spans="1:14">
      <c r="A76" s="565" t="s">
        <v>1431</v>
      </c>
      <c r="B76" s="560">
        <v>44902</v>
      </c>
      <c r="C76" s="561" t="s">
        <v>1709</v>
      </c>
      <c r="D76" s="562"/>
      <c r="E76" s="559" t="s">
        <v>819</v>
      </c>
      <c r="F76" s="559" t="s">
        <v>459</v>
      </c>
      <c r="G76" s="563">
        <v>1579.07</v>
      </c>
      <c r="H76" s="563"/>
      <c r="I76" s="563">
        <f t="shared" si="4"/>
        <v>1579.07</v>
      </c>
      <c r="J76" s="517"/>
    </row>
    <row r="77" spans="1:14">
      <c r="A77" s="565" t="s">
        <v>1431</v>
      </c>
      <c r="B77" s="560">
        <v>44902</v>
      </c>
      <c r="C77" s="561" t="s">
        <v>1710</v>
      </c>
      <c r="D77" s="562"/>
      <c r="E77" s="559" t="s">
        <v>819</v>
      </c>
      <c r="F77" s="559" t="s">
        <v>459</v>
      </c>
      <c r="G77" s="563">
        <v>1221.03</v>
      </c>
      <c r="H77" s="563"/>
      <c r="I77" s="563">
        <f t="shared" si="4"/>
        <v>1221.03</v>
      </c>
      <c r="J77" s="517"/>
    </row>
    <row r="78" spans="1:14">
      <c r="A78" s="565" t="s">
        <v>1431</v>
      </c>
      <c r="B78" s="560">
        <v>44910</v>
      </c>
      <c r="C78" s="561" t="s">
        <v>1711</v>
      </c>
      <c r="D78" s="562"/>
      <c r="E78" s="559" t="s">
        <v>819</v>
      </c>
      <c r="F78" s="559" t="s">
        <v>459</v>
      </c>
      <c r="G78" s="563">
        <v>1887.29</v>
      </c>
      <c r="H78" s="563"/>
      <c r="I78" s="563">
        <f t="shared" si="4"/>
        <v>1887.29</v>
      </c>
      <c r="J78" s="517"/>
    </row>
    <row r="79" spans="1:14">
      <c r="A79" s="565" t="s">
        <v>1431</v>
      </c>
      <c r="B79" s="560">
        <v>44911</v>
      </c>
      <c r="C79" s="561" t="s">
        <v>1712</v>
      </c>
      <c r="D79" s="562"/>
      <c r="E79" s="559" t="s">
        <v>819</v>
      </c>
      <c r="F79" s="559" t="s">
        <v>459</v>
      </c>
      <c r="G79" s="563">
        <v>1248.8800000000001</v>
      </c>
      <c r="H79" s="563"/>
      <c r="I79" s="563">
        <f t="shared" si="4"/>
        <v>1248.8800000000001</v>
      </c>
      <c r="J79" s="517"/>
    </row>
    <row r="80" spans="1:14">
      <c r="A80" s="565" t="s">
        <v>1431</v>
      </c>
      <c r="B80" s="560">
        <v>44914</v>
      </c>
      <c r="C80" s="561" t="s">
        <v>1713</v>
      </c>
      <c r="D80" s="562"/>
      <c r="E80" s="559" t="s">
        <v>819</v>
      </c>
      <c r="F80" s="559" t="s">
        <v>459</v>
      </c>
      <c r="G80" s="563">
        <v>961.96</v>
      </c>
      <c r="H80" s="563"/>
      <c r="I80" s="563">
        <f t="shared" si="4"/>
        <v>961.96</v>
      </c>
      <c r="J80" s="517"/>
    </row>
    <row r="81" spans="1:12">
      <c r="A81" s="565" t="s">
        <v>1735</v>
      </c>
      <c r="B81" s="560">
        <v>45187</v>
      </c>
      <c r="C81" s="561" t="s">
        <v>1695</v>
      </c>
      <c r="D81" s="562"/>
      <c r="E81" s="559" t="s">
        <v>1736</v>
      </c>
      <c r="F81" s="559" t="s">
        <v>459</v>
      </c>
      <c r="G81" s="563">
        <v>1137.18</v>
      </c>
      <c r="H81" s="563"/>
      <c r="I81" s="563">
        <f t="shared" si="4"/>
        <v>1137.18</v>
      </c>
      <c r="J81" s="517"/>
    </row>
    <row r="82" spans="1:12">
      <c r="A82" s="565" t="s">
        <v>844</v>
      </c>
      <c r="B82" s="560">
        <v>43312</v>
      </c>
      <c r="C82" s="561" t="s">
        <v>843</v>
      </c>
      <c r="D82" s="562"/>
      <c r="E82" s="559" t="s">
        <v>474</v>
      </c>
      <c r="F82" s="559" t="s">
        <v>459</v>
      </c>
      <c r="G82" s="563">
        <v>484.16</v>
      </c>
      <c r="H82" s="563"/>
      <c r="I82" s="563">
        <v>484.16</v>
      </c>
      <c r="J82" s="517">
        <f t="shared" si="0"/>
        <v>0</v>
      </c>
    </row>
    <row r="83" spans="1:12">
      <c r="A83" s="565" t="s">
        <v>844</v>
      </c>
      <c r="B83" s="560">
        <v>43371</v>
      </c>
      <c r="C83" s="561" t="s">
        <v>847</v>
      </c>
      <c r="D83" s="562"/>
      <c r="E83" s="559" t="s">
        <v>474</v>
      </c>
      <c r="F83" s="559" t="s">
        <v>459</v>
      </c>
      <c r="G83" s="563">
        <v>198.28</v>
      </c>
      <c r="H83" s="563"/>
      <c r="I83" s="563">
        <v>198.28</v>
      </c>
      <c r="J83" s="517">
        <f t="shared" si="0"/>
        <v>0</v>
      </c>
    </row>
    <row r="84" spans="1:12">
      <c r="A84" s="565" t="s">
        <v>844</v>
      </c>
      <c r="B84" s="560">
        <v>43460</v>
      </c>
      <c r="C84" s="561" t="s">
        <v>875</v>
      </c>
      <c r="D84" s="562"/>
      <c r="E84" s="559" t="s">
        <v>474</v>
      </c>
      <c r="F84" s="559" t="s">
        <v>459</v>
      </c>
      <c r="G84" s="563">
        <v>45.67</v>
      </c>
      <c r="H84" s="563"/>
      <c r="I84" s="563">
        <v>45.67</v>
      </c>
      <c r="J84" s="517">
        <f t="shared" si="0"/>
        <v>0</v>
      </c>
      <c r="L84" s="517"/>
    </row>
    <row r="85" spans="1:12">
      <c r="A85" s="565" t="s">
        <v>1358</v>
      </c>
      <c r="B85" s="560">
        <v>44071</v>
      </c>
      <c r="C85" s="561" t="s">
        <v>1359</v>
      </c>
      <c r="D85" s="562"/>
      <c r="E85" s="559" t="s">
        <v>474</v>
      </c>
      <c r="F85" s="559" t="s">
        <v>459</v>
      </c>
      <c r="G85" s="563">
        <v>517.24</v>
      </c>
      <c r="H85" s="563"/>
      <c r="I85" s="563">
        <v>517.24</v>
      </c>
      <c r="J85" s="517">
        <f t="shared" si="0"/>
        <v>0</v>
      </c>
    </row>
    <row r="86" spans="1:12">
      <c r="A86" s="565" t="s">
        <v>1358</v>
      </c>
      <c r="B86" s="560">
        <v>44186</v>
      </c>
      <c r="C86" s="561" t="s">
        <v>1365</v>
      </c>
      <c r="D86" s="562"/>
      <c r="E86" s="559" t="s">
        <v>474</v>
      </c>
      <c r="F86" s="559" t="s">
        <v>459</v>
      </c>
      <c r="G86" s="563">
        <v>1250</v>
      </c>
      <c r="H86" s="563"/>
      <c r="I86" s="563">
        <v>1250</v>
      </c>
      <c r="J86" s="517">
        <f t="shared" si="0"/>
        <v>0</v>
      </c>
    </row>
    <row r="87" spans="1:12">
      <c r="A87" s="565" t="s">
        <v>1715</v>
      </c>
      <c r="B87" s="560">
        <v>44918</v>
      </c>
      <c r="C87" s="561" t="s">
        <v>1714</v>
      </c>
      <c r="D87" s="562"/>
      <c r="E87" s="559" t="s">
        <v>474</v>
      </c>
      <c r="F87" s="559" t="s">
        <v>459</v>
      </c>
      <c r="G87" s="563">
        <f>905.17-72.41-362.07</f>
        <v>470.69</v>
      </c>
      <c r="H87" s="563"/>
      <c r="I87" s="563">
        <f>G87</f>
        <v>470.69</v>
      </c>
      <c r="J87" s="517"/>
    </row>
    <row r="88" spans="1:12">
      <c r="A88" s="565" t="s">
        <v>1697</v>
      </c>
      <c r="B88" s="560">
        <v>44785</v>
      </c>
      <c r="C88" s="561" t="s">
        <v>1698</v>
      </c>
      <c r="D88" s="562"/>
      <c r="E88" s="559" t="s">
        <v>838</v>
      </c>
      <c r="F88" s="559" t="s">
        <v>459</v>
      </c>
      <c r="G88" s="563">
        <f>982.46-78.6-392.99</f>
        <v>510.87</v>
      </c>
      <c r="H88" s="563"/>
      <c r="I88" s="563">
        <f>G88</f>
        <v>510.87</v>
      </c>
      <c r="J88" s="517"/>
    </row>
    <row r="89" spans="1:12">
      <c r="A89" s="565" t="s">
        <v>837</v>
      </c>
      <c r="B89" s="560">
        <v>43231</v>
      </c>
      <c r="C89" s="561" t="s">
        <v>839</v>
      </c>
      <c r="D89" s="562"/>
      <c r="E89" s="559" t="s">
        <v>838</v>
      </c>
      <c r="F89" s="559" t="s">
        <v>459</v>
      </c>
      <c r="G89" s="563">
        <v>448.28</v>
      </c>
      <c r="H89" s="563"/>
      <c r="I89" s="563">
        <v>448.28</v>
      </c>
      <c r="J89" s="517">
        <f t="shared" si="0"/>
        <v>0</v>
      </c>
    </row>
    <row r="90" spans="1:12">
      <c r="A90" s="565" t="s">
        <v>837</v>
      </c>
      <c r="B90" s="560">
        <v>43276</v>
      </c>
      <c r="C90" s="561" t="s">
        <v>840</v>
      </c>
      <c r="D90" s="562"/>
      <c r="E90" s="559" t="s">
        <v>838</v>
      </c>
      <c r="F90" s="559" t="s">
        <v>459</v>
      </c>
      <c r="G90" s="563">
        <v>599.05999999999995</v>
      </c>
      <c r="H90" s="563"/>
      <c r="I90" s="563">
        <v>599.05999999999995</v>
      </c>
      <c r="J90" s="517">
        <f t="shared" si="0"/>
        <v>0</v>
      </c>
    </row>
    <row r="91" spans="1:12">
      <c r="A91" s="565" t="s">
        <v>837</v>
      </c>
      <c r="B91" s="560">
        <v>43300</v>
      </c>
      <c r="C91" s="561" t="s">
        <v>841</v>
      </c>
      <c r="D91" s="562"/>
      <c r="E91" s="559" t="s">
        <v>838</v>
      </c>
      <c r="F91" s="559" t="s">
        <v>459</v>
      </c>
      <c r="G91" s="563">
        <v>329.86</v>
      </c>
      <c r="H91" s="563"/>
      <c r="I91" s="563">
        <v>329.86</v>
      </c>
      <c r="J91" s="517">
        <f t="shared" si="0"/>
        <v>0</v>
      </c>
      <c r="K91" s="269">
        <f>K90-K89</f>
        <v>0</v>
      </c>
    </row>
    <row r="92" spans="1:12">
      <c r="A92" s="565" t="s">
        <v>1349</v>
      </c>
      <c r="B92" s="560">
        <v>43980</v>
      </c>
      <c r="C92" s="561" t="s">
        <v>1348</v>
      </c>
      <c r="D92" s="562"/>
      <c r="E92" s="559" t="s">
        <v>838</v>
      </c>
      <c r="F92" s="559" t="s">
        <v>459</v>
      </c>
      <c r="G92" s="563">
        <v>517.24</v>
      </c>
      <c r="H92" s="563"/>
      <c r="I92" s="563">
        <v>517.24</v>
      </c>
      <c r="J92" s="517">
        <f t="shared" si="0"/>
        <v>0</v>
      </c>
    </row>
    <row r="93" spans="1:12">
      <c r="A93" s="565" t="s">
        <v>826</v>
      </c>
      <c r="B93" s="560">
        <v>43070</v>
      </c>
      <c r="C93" s="561" t="s">
        <v>827</v>
      </c>
      <c r="D93" s="562"/>
      <c r="E93" s="559" t="s">
        <v>828</v>
      </c>
      <c r="F93" s="559" t="s">
        <v>459</v>
      </c>
      <c r="G93" s="563">
        <v>932.94</v>
      </c>
      <c r="H93" s="563"/>
      <c r="I93" s="563">
        <v>932.94</v>
      </c>
      <c r="J93" s="517">
        <f t="shared" si="0"/>
        <v>0</v>
      </c>
    </row>
    <row r="94" spans="1:12">
      <c r="A94" s="565" t="s">
        <v>826</v>
      </c>
      <c r="B94" s="560">
        <v>43085</v>
      </c>
      <c r="C94" s="561" t="s">
        <v>829</v>
      </c>
      <c r="D94" s="562"/>
      <c r="E94" s="559" t="s">
        <v>828</v>
      </c>
      <c r="F94" s="559" t="s">
        <v>459</v>
      </c>
      <c r="G94" s="563">
        <v>949.24</v>
      </c>
      <c r="H94" s="563"/>
      <c r="I94" s="563">
        <v>949.24</v>
      </c>
      <c r="J94" s="517">
        <f t="shared" si="0"/>
        <v>0</v>
      </c>
    </row>
    <row r="95" spans="1:12">
      <c r="A95" s="565" t="s">
        <v>826</v>
      </c>
      <c r="B95" s="560">
        <v>43085</v>
      </c>
      <c r="C95" s="561" t="s">
        <v>830</v>
      </c>
      <c r="D95" s="562"/>
      <c r="E95" s="559" t="s">
        <v>828</v>
      </c>
      <c r="F95" s="559" t="s">
        <v>459</v>
      </c>
      <c r="G95" s="563">
        <v>1282.96</v>
      </c>
      <c r="H95" s="563"/>
      <c r="I95" s="563">
        <v>1282.96</v>
      </c>
      <c r="J95" s="517">
        <f t="shared" si="0"/>
        <v>0</v>
      </c>
    </row>
    <row r="96" spans="1:12">
      <c r="A96" s="565" t="s">
        <v>826</v>
      </c>
      <c r="B96" s="560">
        <v>43085</v>
      </c>
      <c r="C96" s="561" t="s">
        <v>831</v>
      </c>
      <c r="D96" s="562"/>
      <c r="E96" s="559" t="s">
        <v>828</v>
      </c>
      <c r="F96" s="559" t="s">
        <v>459</v>
      </c>
      <c r="G96" s="563">
        <v>330.46</v>
      </c>
      <c r="H96" s="563"/>
      <c r="I96" s="563">
        <v>330.46</v>
      </c>
      <c r="J96" s="517">
        <f>G96-I96</f>
        <v>0</v>
      </c>
    </row>
    <row r="97" spans="1:14">
      <c r="A97" s="565" t="s">
        <v>1737</v>
      </c>
      <c r="B97" s="560">
        <v>45244</v>
      </c>
      <c r="C97" s="561" t="s">
        <v>1738</v>
      </c>
      <c r="D97" s="562"/>
      <c r="E97" s="559" t="s">
        <v>1739</v>
      </c>
      <c r="F97" s="559" t="s">
        <v>459</v>
      </c>
      <c r="G97" s="563">
        <v>815.66</v>
      </c>
      <c r="H97" s="563"/>
      <c r="I97" s="563">
        <f t="shared" ref="I97" si="5">G97</f>
        <v>815.66</v>
      </c>
      <c r="J97" s="517"/>
    </row>
    <row r="98" spans="1:14">
      <c r="A98" s="565" t="s">
        <v>1740</v>
      </c>
      <c r="B98" s="560">
        <v>45272</v>
      </c>
      <c r="C98" s="561" t="s">
        <v>1741</v>
      </c>
      <c r="D98" s="562"/>
      <c r="E98" s="559" t="s">
        <v>1717</v>
      </c>
      <c r="F98" s="559" t="s">
        <v>459</v>
      </c>
      <c r="G98" s="563">
        <v>1.19</v>
      </c>
      <c r="H98" s="563"/>
      <c r="I98" s="563">
        <f t="shared" ref="I98" si="6">G98</f>
        <v>1.19</v>
      </c>
      <c r="J98" s="517"/>
    </row>
    <row r="99" spans="1:14">
      <c r="A99" s="565" t="s">
        <v>1743</v>
      </c>
      <c r="B99" s="560">
        <v>45454</v>
      </c>
      <c r="C99" s="561" t="s">
        <v>1811</v>
      </c>
      <c r="D99" s="562"/>
      <c r="E99" s="559" t="s">
        <v>1744</v>
      </c>
      <c r="F99" s="559" t="s">
        <v>459</v>
      </c>
      <c r="G99" s="563">
        <v>160.80000000000001</v>
      </c>
      <c r="H99" s="563"/>
      <c r="I99" s="563">
        <f t="shared" ref="I99:I105" si="7">G99</f>
        <v>160.80000000000001</v>
      </c>
      <c r="J99" s="517"/>
    </row>
    <row r="100" spans="1:14">
      <c r="A100" s="565" t="s">
        <v>1743</v>
      </c>
      <c r="B100" s="560">
        <v>45454</v>
      </c>
      <c r="C100" s="561" t="s">
        <v>1812</v>
      </c>
      <c r="D100" s="562"/>
      <c r="E100" s="559" t="s">
        <v>1744</v>
      </c>
      <c r="F100" s="559" t="s">
        <v>459</v>
      </c>
      <c r="G100" s="563">
        <v>107.53</v>
      </c>
      <c r="H100" s="563"/>
      <c r="I100" s="563">
        <f t="shared" si="7"/>
        <v>107.53</v>
      </c>
      <c r="J100" s="517"/>
    </row>
    <row r="101" spans="1:14">
      <c r="A101" s="565" t="s">
        <v>1743</v>
      </c>
      <c r="B101" s="560">
        <v>45454</v>
      </c>
      <c r="C101" s="561" t="s">
        <v>1813</v>
      </c>
      <c r="D101" s="562"/>
      <c r="E101" s="559" t="s">
        <v>1744</v>
      </c>
      <c r="F101" s="559" t="s">
        <v>459</v>
      </c>
      <c r="G101" s="563">
        <v>106.01</v>
      </c>
      <c r="H101" s="563"/>
      <c r="I101" s="563">
        <f t="shared" si="7"/>
        <v>106.01</v>
      </c>
      <c r="J101" s="517"/>
    </row>
    <row r="102" spans="1:14">
      <c r="A102" s="565" t="s">
        <v>1743</v>
      </c>
      <c r="B102" s="560">
        <v>45454</v>
      </c>
      <c r="C102" s="561" t="s">
        <v>1814</v>
      </c>
      <c r="D102" s="562"/>
      <c r="E102" s="559" t="s">
        <v>1744</v>
      </c>
      <c r="F102" s="559" t="s">
        <v>459</v>
      </c>
      <c r="G102" s="563">
        <v>205.79</v>
      </c>
      <c r="H102" s="563"/>
      <c r="I102" s="563">
        <f t="shared" si="7"/>
        <v>205.79</v>
      </c>
      <c r="J102" s="517"/>
    </row>
    <row r="103" spans="1:14">
      <c r="A103" s="565" t="s">
        <v>1743</v>
      </c>
      <c r="B103" s="560">
        <v>45471</v>
      </c>
      <c r="C103" s="560" t="s">
        <v>1815</v>
      </c>
      <c r="D103" s="562"/>
      <c r="E103" s="559" t="s">
        <v>1744</v>
      </c>
      <c r="F103" s="559" t="s">
        <v>459</v>
      </c>
      <c r="G103" s="563">
        <v>108.94</v>
      </c>
      <c r="H103" s="563"/>
      <c r="I103" s="563">
        <f t="shared" si="7"/>
        <v>108.94</v>
      </c>
      <c r="J103" s="517"/>
    </row>
    <row r="104" spans="1:14">
      <c r="A104" s="565" t="s">
        <v>1745</v>
      </c>
      <c r="B104" s="560">
        <v>2706</v>
      </c>
      <c r="C104" s="561" t="s">
        <v>1807</v>
      </c>
      <c r="D104" s="562"/>
      <c r="E104" s="559" t="s">
        <v>1742</v>
      </c>
      <c r="F104" s="559" t="s">
        <v>459</v>
      </c>
      <c r="G104" s="563">
        <v>1281.08</v>
      </c>
      <c r="H104" s="563"/>
      <c r="I104" s="563">
        <f t="shared" si="7"/>
        <v>1281.08</v>
      </c>
      <c r="J104" s="517"/>
    </row>
    <row r="105" spans="1:14">
      <c r="A105" s="565" t="s">
        <v>1745</v>
      </c>
      <c r="B105" s="560">
        <v>45470</v>
      </c>
      <c r="C105" s="561" t="s">
        <v>1808</v>
      </c>
      <c r="D105" s="562"/>
      <c r="E105" s="559" t="s">
        <v>1742</v>
      </c>
      <c r="F105" s="559" t="s">
        <v>459</v>
      </c>
      <c r="G105" s="563">
        <f>39709.62-1048.5</f>
        <v>38661.120000000003</v>
      </c>
      <c r="H105" s="563"/>
      <c r="I105" s="563">
        <f t="shared" si="7"/>
        <v>38661.120000000003</v>
      </c>
      <c r="J105" s="517"/>
    </row>
    <row r="106" spans="1:14" ht="15" thickBot="1">
      <c r="A106" s="566"/>
      <c r="B106" s="566"/>
      <c r="C106" s="566"/>
      <c r="D106" s="566"/>
      <c r="E106" s="566"/>
      <c r="F106" s="567" t="s">
        <v>378</v>
      </c>
      <c r="G106" s="568">
        <f>SUM(G7:G105)</f>
        <v>146346.72100000005</v>
      </c>
      <c r="H106" s="568">
        <f>SUM(H7:H96)</f>
        <v>0</v>
      </c>
      <c r="I106" s="568">
        <f>SUM(I7:I105)</f>
        <v>146346.72100000005</v>
      </c>
      <c r="K106" s="157"/>
      <c r="N106" s="517"/>
    </row>
    <row r="107" spans="1:14">
      <c r="A107" s="268"/>
      <c r="B107" s="268"/>
      <c r="C107" s="268"/>
      <c r="D107" s="268"/>
      <c r="E107" s="268"/>
      <c r="F107" s="268"/>
      <c r="G107" s="268"/>
      <c r="H107" s="268"/>
      <c r="I107" s="270"/>
    </row>
    <row r="108" spans="1:14">
      <c r="K108" s="517"/>
      <c r="L108" s="517"/>
      <c r="M108" s="517">
        <f>'[3]1'!H17</f>
        <v>221060.49000000002</v>
      </c>
    </row>
    <row r="109" spans="1:14">
      <c r="A109" s="268"/>
      <c r="B109" s="268"/>
      <c r="C109" s="268"/>
      <c r="D109" s="1045"/>
      <c r="E109" s="1045"/>
      <c r="F109" s="1045"/>
      <c r="G109" s="1045"/>
      <c r="H109" s="1045"/>
      <c r="I109" s="1045"/>
      <c r="J109" s="517">
        <f>49175.65-G106</f>
        <v>-97171.071000000054</v>
      </c>
      <c r="L109" s="517"/>
      <c r="M109" s="517">
        <f>I106-M108</f>
        <v>-74713.768999999971</v>
      </c>
    </row>
    <row r="110" spans="1:14">
      <c r="A110" s="268"/>
      <c r="B110" s="268"/>
      <c r="C110" s="268"/>
      <c r="D110" s="278"/>
      <c r="E110" s="278"/>
      <c r="F110" s="278"/>
      <c r="G110" s="278"/>
      <c r="H110" s="278"/>
      <c r="I110" s="278"/>
      <c r="J110" s="517"/>
      <c r="K110" s="517"/>
      <c r="L110" s="517"/>
      <c r="M110" s="773"/>
      <c r="N110" s="780"/>
    </row>
    <row r="111" spans="1:14">
      <c r="A111" s="268"/>
      <c r="B111" s="268"/>
      <c r="C111" s="268"/>
      <c r="D111" s="268"/>
      <c r="E111" s="268"/>
      <c r="F111" s="268"/>
      <c r="G111" s="268"/>
      <c r="H111" s="268"/>
      <c r="I111" s="268"/>
      <c r="L111" s="517"/>
      <c r="M111" s="517"/>
      <c r="N111" s="517"/>
    </row>
    <row r="112" spans="1:14">
      <c r="A112" s="268"/>
      <c r="B112" s="268"/>
      <c r="C112" s="268"/>
      <c r="D112" s="1045"/>
      <c r="E112" s="1045"/>
      <c r="F112" s="1045"/>
      <c r="G112" s="1045"/>
      <c r="H112" s="1045"/>
      <c r="I112" s="1045"/>
      <c r="K112" s="517"/>
      <c r="L112" s="517"/>
    </row>
    <row r="113" spans="1:14">
      <c r="B113" s="268"/>
      <c r="C113" s="268"/>
      <c r="D113" s="268"/>
      <c r="E113" s="268"/>
      <c r="F113" s="268"/>
      <c r="G113" s="268"/>
      <c r="H113" s="268"/>
      <c r="I113" s="270"/>
      <c r="N113" s="517"/>
    </row>
    <row r="114" spans="1:14">
      <c r="A114" s="268"/>
      <c r="B114" s="268"/>
      <c r="C114" s="557" t="s">
        <v>872</v>
      </c>
      <c r="D114" s="268"/>
      <c r="E114" s="268"/>
      <c r="F114" s="268"/>
      <c r="G114" s="268"/>
      <c r="H114" s="268"/>
      <c r="I114" s="270"/>
      <c r="L114" s="517"/>
      <c r="N114" s="517"/>
    </row>
    <row r="115" spans="1:14">
      <c r="N115" s="517"/>
    </row>
    <row r="117" spans="1:14">
      <c r="L117" s="517"/>
    </row>
  </sheetData>
  <mergeCells count="17">
    <mergeCell ref="D1:G1"/>
    <mergeCell ref="A5:A6"/>
    <mergeCell ref="B5:C5"/>
    <mergeCell ref="D5:D6"/>
    <mergeCell ref="E5:E6"/>
    <mergeCell ref="F5:F6"/>
    <mergeCell ref="G5:G6"/>
    <mergeCell ref="A2:I2"/>
    <mergeCell ref="A3:I3"/>
    <mergeCell ref="H5:H6"/>
    <mergeCell ref="I5:I6"/>
    <mergeCell ref="D109:E109"/>
    <mergeCell ref="F109:G109"/>
    <mergeCell ref="H109:I109"/>
    <mergeCell ref="D112:E112"/>
    <mergeCell ref="F112:G112"/>
    <mergeCell ref="H112:I112"/>
  </mergeCells>
  <phoneticPr fontId="101" type="noConversion"/>
  <printOptions horizontalCentered="1"/>
  <pageMargins left="0.15748031496062992" right="0.15748031496062992" top="0.19685039370078741" bottom="0.35433070866141736" header="0.31496062992125984" footer="0.31496062992125984"/>
  <pageSetup scale="70" orientation="landscape" r:id="rId1"/>
  <headerFooter>
    <oddHeader>&amp;L&amp;"Arial,Normal"&amp;8Estados e Información Contable
Notas de Desglose&amp;R&amp;"Arial,Normal"&amp;8 07.I.12</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J28"/>
  <sheetViews>
    <sheetView workbookViewId="0">
      <selection activeCell="B28" sqref="B1:J28"/>
    </sheetView>
  </sheetViews>
  <sheetFormatPr baseColWidth="10" defaultRowHeight="15"/>
  <cols>
    <col min="4" max="4" width="15.85546875" bestFit="1" customWidth="1"/>
    <col min="5" max="5" width="19" bestFit="1" customWidth="1"/>
    <col min="9" max="9" width="13.42578125" customWidth="1"/>
    <col min="10" max="10" width="23.42578125" bestFit="1" customWidth="1"/>
  </cols>
  <sheetData>
    <row r="1" spans="2:10" s="109" customFormat="1" ht="14.25">
      <c r="B1" s="108"/>
      <c r="C1" s="108"/>
      <c r="D1" s="108"/>
      <c r="E1" s="108"/>
      <c r="F1" s="108"/>
      <c r="G1" s="108"/>
      <c r="H1" s="108"/>
      <c r="I1" s="108"/>
    </row>
    <row r="2" spans="2:10" s="109" customFormat="1" ht="15" customHeight="1">
      <c r="B2" s="1070" t="s">
        <v>873</v>
      </c>
      <c r="C2" s="1070"/>
      <c r="D2" s="1070"/>
      <c r="E2" s="1070"/>
      <c r="F2" s="1070"/>
      <c r="G2" s="1070"/>
      <c r="H2" s="1070"/>
      <c r="I2" s="1070"/>
      <c r="J2" s="1070"/>
    </row>
    <row r="3" spans="2:10" s="109" customFormat="1" ht="15" customHeight="1">
      <c r="B3" s="1070" t="s">
        <v>787</v>
      </c>
      <c r="C3" s="1070"/>
      <c r="D3" s="1070"/>
      <c r="E3" s="1070"/>
      <c r="F3" s="1070"/>
      <c r="G3" s="1070"/>
      <c r="H3" s="1070"/>
      <c r="I3" s="1070"/>
      <c r="J3" s="1070"/>
    </row>
    <row r="4" spans="2:10" s="109" customFormat="1" ht="15" customHeight="1">
      <c r="B4" s="1070" t="s">
        <v>1801</v>
      </c>
      <c r="C4" s="1070"/>
      <c r="D4" s="1070"/>
      <c r="E4" s="1070"/>
      <c r="F4" s="1070"/>
      <c r="G4" s="1070"/>
      <c r="H4" s="1070"/>
      <c r="I4" s="1070"/>
      <c r="J4" s="1070"/>
    </row>
    <row r="5" spans="2:10" s="109" customFormat="1" ht="14.25"/>
    <row r="6" spans="2:10" ht="15.75" thickBot="1"/>
    <row r="7" spans="2:10">
      <c r="B7" s="485" t="s">
        <v>376</v>
      </c>
      <c r="C7" s="486" t="s">
        <v>788</v>
      </c>
      <c r="D7" s="487" t="s">
        <v>360</v>
      </c>
      <c r="E7" s="487" t="s">
        <v>789</v>
      </c>
      <c r="F7" s="488" t="s">
        <v>790</v>
      </c>
      <c r="G7" s="488" t="s">
        <v>791</v>
      </c>
      <c r="H7" s="489" t="s">
        <v>357</v>
      </c>
      <c r="I7" s="490" t="s">
        <v>792</v>
      </c>
      <c r="J7" s="491" t="s">
        <v>793</v>
      </c>
    </row>
    <row r="8" spans="2:10">
      <c r="B8" s="492"/>
      <c r="C8" s="493"/>
      <c r="D8" s="494"/>
      <c r="E8" s="494"/>
      <c r="F8" s="495"/>
      <c r="G8" s="495"/>
      <c r="H8" s="495"/>
      <c r="I8" s="496"/>
      <c r="J8" s="497"/>
    </row>
    <row r="9" spans="2:10">
      <c r="B9" s="498"/>
      <c r="C9" s="499"/>
      <c r="D9" s="499"/>
      <c r="E9" s="499"/>
      <c r="F9" s="500"/>
      <c r="G9" s="500"/>
      <c r="H9" s="500"/>
      <c r="I9" s="501"/>
      <c r="J9" s="502"/>
    </row>
    <row r="10" spans="2:10">
      <c r="B10" s="498"/>
      <c r="C10" s="499"/>
      <c r="D10" s="499"/>
      <c r="E10" s="499"/>
      <c r="F10" s="500"/>
      <c r="G10" s="500"/>
      <c r="H10" s="500"/>
      <c r="I10" s="501"/>
      <c r="J10" s="503"/>
    </row>
    <row r="11" spans="2:10">
      <c r="B11" s="498"/>
      <c r="C11" s="499"/>
      <c r="D11" s="499" t="s">
        <v>794</v>
      </c>
      <c r="E11" s="499"/>
      <c r="F11" s="500"/>
      <c r="G11" s="500"/>
      <c r="H11" s="500"/>
      <c r="I11" s="501"/>
      <c r="J11" s="503"/>
    </row>
    <row r="12" spans="2:10">
      <c r="B12" s="498"/>
      <c r="C12" s="499"/>
      <c r="D12" s="499"/>
      <c r="E12" s="499"/>
      <c r="F12" s="500"/>
      <c r="G12" s="500"/>
      <c r="H12" s="500"/>
      <c r="I12" s="501"/>
      <c r="J12" s="503"/>
    </row>
    <row r="13" spans="2:10">
      <c r="B13" s="498"/>
      <c r="C13" s="504"/>
      <c r="D13" s="499"/>
      <c r="E13" s="499"/>
      <c r="F13" s="500"/>
      <c r="G13" s="500"/>
      <c r="H13" s="500"/>
      <c r="I13" s="501"/>
      <c r="J13" s="503"/>
    </row>
    <row r="14" spans="2:10">
      <c r="B14" s="498"/>
      <c r="C14" s="499"/>
      <c r="D14" s="499"/>
      <c r="E14" s="499"/>
      <c r="F14" s="500"/>
      <c r="G14" s="500"/>
      <c r="H14" s="500"/>
      <c r="I14" s="501"/>
      <c r="J14" s="505"/>
    </row>
    <row r="15" spans="2:10">
      <c r="B15" s="498"/>
      <c r="C15" s="499"/>
      <c r="D15" s="499"/>
      <c r="E15" s="499"/>
      <c r="F15" s="500"/>
      <c r="G15" s="500"/>
      <c r="H15" s="500"/>
      <c r="I15" s="501"/>
      <c r="J15" s="505"/>
    </row>
    <row r="16" spans="2:10">
      <c r="B16" s="498"/>
      <c r="C16" s="499"/>
      <c r="D16" s="506"/>
      <c r="E16" s="506"/>
      <c r="F16" s="507"/>
      <c r="G16" s="507"/>
      <c r="H16" s="507"/>
      <c r="I16" s="508"/>
      <c r="J16" s="505"/>
    </row>
    <row r="17" spans="2:10">
      <c r="B17" s="498"/>
      <c r="C17" s="499"/>
      <c r="D17" s="506"/>
      <c r="E17" s="506"/>
      <c r="F17" s="507"/>
      <c r="G17" s="507"/>
      <c r="H17" s="507"/>
      <c r="I17" s="508"/>
      <c r="J17" s="505"/>
    </row>
    <row r="18" spans="2:10">
      <c r="B18" s="498"/>
      <c r="C18" s="499"/>
      <c r="D18" s="506"/>
      <c r="E18" s="506"/>
      <c r="F18" s="507"/>
      <c r="G18" s="507"/>
      <c r="H18" s="507"/>
      <c r="I18" s="508"/>
      <c r="J18" s="505"/>
    </row>
    <row r="19" spans="2:10">
      <c r="B19" s="498"/>
      <c r="C19" s="499"/>
      <c r="D19" s="506"/>
      <c r="E19" s="506"/>
      <c r="F19" s="507"/>
      <c r="G19" s="507"/>
      <c r="H19" s="507"/>
      <c r="I19" s="508"/>
      <c r="J19" s="509"/>
    </row>
    <row r="20" spans="2:10" ht="15.75" thickBot="1">
      <c r="B20" s="510"/>
      <c r="C20" s="511"/>
      <c r="D20" s="512"/>
      <c r="E20" s="512"/>
      <c r="F20" s="513"/>
      <c r="G20" s="513"/>
      <c r="H20" s="513"/>
      <c r="I20" s="514"/>
      <c r="J20" s="515"/>
    </row>
    <row r="28" spans="2:10">
      <c r="D28" s="557" t="s">
        <v>872</v>
      </c>
    </row>
  </sheetData>
  <mergeCells count="3">
    <mergeCell ref="B2:J2"/>
    <mergeCell ref="B3:J3"/>
    <mergeCell ref="B4:J4"/>
  </mergeCells>
  <pageMargins left="0.70866141732283472" right="0.70866141732283472" top="0.74803149606299213" bottom="0.74803149606299213" header="0.31496062992125984" footer="0.31496062992125984"/>
  <pageSetup scale="9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5"/>
  <sheetViews>
    <sheetView workbookViewId="0">
      <selection activeCell="A26" sqref="A1:D26"/>
    </sheetView>
  </sheetViews>
  <sheetFormatPr baseColWidth="10" defaultRowHeight="15"/>
  <cols>
    <col min="1" max="1" width="29.42578125" customWidth="1"/>
    <col min="2" max="2" width="29.42578125" style="248" customWidth="1"/>
    <col min="3" max="3" width="30.42578125" customWidth="1"/>
    <col min="4" max="4" width="30.5703125" style="260" customWidth="1"/>
  </cols>
  <sheetData>
    <row r="1" spans="1:9" s="109" customFormat="1" ht="14.25">
      <c r="A1" s="108"/>
      <c r="B1" s="256"/>
      <c r="C1" s="108"/>
      <c r="D1" s="558"/>
      <c r="E1" s="108"/>
      <c r="F1" s="108"/>
      <c r="G1" s="108"/>
      <c r="H1" s="108"/>
    </row>
    <row r="2" spans="1:9" s="109" customFormat="1" ht="15" customHeight="1">
      <c r="A2" s="1070" t="s">
        <v>379</v>
      </c>
      <c r="B2" s="1070"/>
      <c r="C2" s="1070"/>
      <c r="D2" s="1070"/>
      <c r="E2" s="112"/>
      <c r="F2" s="112"/>
      <c r="G2" s="112"/>
      <c r="H2" s="112"/>
      <c r="I2" s="112"/>
    </row>
    <row r="3" spans="1:9" s="109" customFormat="1" ht="15" customHeight="1">
      <c r="A3" s="112"/>
      <c r="B3" s="257" t="s">
        <v>1719</v>
      </c>
      <c r="C3" s="112" t="s">
        <v>1802</v>
      </c>
      <c r="D3" s="112"/>
      <c r="E3" s="112"/>
      <c r="F3" s="112"/>
      <c r="G3" s="112"/>
      <c r="H3" s="112"/>
      <c r="I3" s="112"/>
    </row>
    <row r="4" spans="1:9" s="109" customFormat="1" ht="15" customHeight="1">
      <c r="B4" s="258"/>
      <c r="D4" s="259"/>
    </row>
    <row r="6" spans="1:9">
      <c r="A6" s="113" t="s">
        <v>380</v>
      </c>
      <c r="B6" s="113" t="s">
        <v>381</v>
      </c>
      <c r="C6" s="113" t="s">
        <v>382</v>
      </c>
      <c r="D6" s="261" t="s">
        <v>383</v>
      </c>
    </row>
    <row r="7" spans="1:9">
      <c r="A7" s="858"/>
      <c r="B7" s="781"/>
      <c r="C7" s="859"/>
      <c r="D7" s="782"/>
    </row>
    <row r="8" spans="1:9">
      <c r="A8" s="858"/>
      <c r="B8" s="781"/>
      <c r="C8" s="859"/>
      <c r="D8" s="783"/>
    </row>
    <row r="9" spans="1:9">
      <c r="A9" s="858"/>
      <c r="B9" s="781"/>
      <c r="C9" s="859"/>
      <c r="D9" s="783"/>
    </row>
    <row r="10" spans="1:9">
      <c r="A10" s="860"/>
      <c r="B10" s="781"/>
      <c r="C10" s="859"/>
      <c r="D10" s="783"/>
    </row>
    <row r="11" spans="1:9">
      <c r="A11" s="860"/>
      <c r="B11" s="781"/>
      <c r="C11" s="859"/>
      <c r="D11" s="782"/>
    </row>
    <row r="12" spans="1:9">
      <c r="A12" s="860"/>
      <c r="B12" s="781"/>
      <c r="C12" s="859"/>
      <c r="D12" s="782"/>
    </row>
    <row r="13" spans="1:9">
      <c r="A13" s="859"/>
      <c r="B13" s="781"/>
      <c r="C13" s="861"/>
      <c r="D13" s="862"/>
    </row>
    <row r="14" spans="1:9">
      <c r="A14" s="859"/>
      <c r="B14" s="781"/>
      <c r="C14" s="861"/>
      <c r="D14" s="863"/>
    </row>
    <row r="15" spans="1:9">
      <c r="A15" s="859"/>
      <c r="B15" s="781"/>
      <c r="C15" s="861"/>
      <c r="D15" s="871"/>
    </row>
    <row r="16" spans="1:9">
      <c r="A16" s="114"/>
      <c r="B16" s="262"/>
      <c r="C16" s="114" t="s">
        <v>384</v>
      </c>
      <c r="D16" s="263">
        <f>SUM(D8:D14)</f>
        <v>0</v>
      </c>
    </row>
    <row r="17" spans="1:4">
      <c r="A17" s="1071" t="s">
        <v>385</v>
      </c>
      <c r="B17" s="1071"/>
      <c r="C17" s="1071"/>
      <c r="D17" s="264">
        <v>0</v>
      </c>
    </row>
    <row r="20" spans="1:4">
      <c r="A20" s="124"/>
      <c r="B20" s="265"/>
      <c r="C20" s="265"/>
      <c r="D20" s="267"/>
    </row>
    <row r="21" spans="1:4">
      <c r="A21" s="124"/>
      <c r="B21" s="265"/>
      <c r="C21" s="265"/>
      <c r="D21" s="267"/>
    </row>
    <row r="22" spans="1:4">
      <c r="A22" s="124"/>
      <c r="B22" s="265"/>
      <c r="C22" s="124"/>
      <c r="D22" s="266"/>
    </row>
    <row r="23" spans="1:4">
      <c r="A23" s="124"/>
      <c r="B23" s="265"/>
      <c r="C23" s="124"/>
      <c r="D23" s="267"/>
    </row>
    <row r="25" spans="1:4">
      <c r="A25" s="1072" t="s">
        <v>872</v>
      </c>
      <c r="B25" s="1072"/>
      <c r="C25" s="1072"/>
      <c r="D25" s="1072"/>
    </row>
  </sheetData>
  <mergeCells count="3">
    <mergeCell ref="A2:D2"/>
    <mergeCell ref="A17:C17"/>
    <mergeCell ref="A25:D25"/>
  </mergeCells>
  <phoneticPr fontId="101" type="noConversion"/>
  <printOptions horizontalCentered="1"/>
  <pageMargins left="0.70866141732283472" right="0.70866141732283472" top="0.74803149606299213" bottom="0.74803149606299213" header="0.31496062992125984" footer="0.31496062992125984"/>
  <pageSetup fitToHeight="0" orientation="landscape" r:id="rId1"/>
  <headerFooter>
    <oddHeader>&amp;L&amp;"Arial,Normal"&amp;8Estados de Información Contable
Notas de Deslgose&amp;R&amp;"Arial,Normal"&amp;8 07.IV.2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5"/>
  <sheetViews>
    <sheetView workbookViewId="0">
      <selection activeCell="C57" sqref="C57"/>
    </sheetView>
  </sheetViews>
  <sheetFormatPr baseColWidth="10" defaultColWidth="11.42578125" defaultRowHeight="12.75"/>
  <cols>
    <col min="1" max="1" width="4.42578125" style="6" bestFit="1" customWidth="1"/>
    <col min="2" max="2" width="54.42578125" style="6" customWidth="1"/>
    <col min="3" max="3" width="14.5703125" style="4" customWidth="1"/>
    <col min="4" max="4" width="14.5703125" style="20" customWidth="1"/>
    <col min="5" max="5" width="1.7109375" style="6" customWidth="1"/>
    <col min="6" max="6" width="4.42578125" style="6" bestFit="1" customWidth="1"/>
    <col min="7" max="7" width="50.5703125" style="6" customWidth="1"/>
    <col min="8" max="8" width="15.140625" style="4" customWidth="1"/>
    <col min="9" max="9" width="15.28515625" style="6" customWidth="1"/>
    <col min="10" max="10" width="15.5703125" style="6" bestFit="1" customWidth="1"/>
    <col min="11" max="16384" width="11.42578125" style="6"/>
  </cols>
  <sheetData>
    <row r="1" spans="1:9" s="1" customFormat="1" ht="15">
      <c r="B1" s="929" t="s">
        <v>452</v>
      </c>
      <c r="C1" s="929"/>
      <c r="D1" s="929"/>
      <c r="E1" s="929"/>
      <c r="F1" s="929"/>
      <c r="G1" s="929"/>
      <c r="H1" s="929"/>
      <c r="I1" s="929"/>
    </row>
    <row r="2" spans="1:9" s="1" customFormat="1" ht="15">
      <c r="B2" s="929" t="s">
        <v>0</v>
      </c>
      <c r="C2" s="929"/>
      <c r="D2" s="929"/>
      <c r="E2" s="929"/>
      <c r="F2" s="929"/>
      <c r="G2" s="929"/>
      <c r="H2" s="929"/>
      <c r="I2" s="929"/>
    </row>
    <row r="3" spans="1:9" s="1" customFormat="1" ht="15">
      <c r="B3" s="929" t="s">
        <v>1788</v>
      </c>
      <c r="C3" s="929"/>
      <c r="D3" s="929"/>
      <c r="E3" s="929"/>
      <c r="F3" s="929"/>
      <c r="G3" s="929"/>
      <c r="H3" s="929"/>
      <c r="I3" s="929"/>
    </row>
    <row r="4" spans="1:9" s="1" customFormat="1" ht="13.5" customHeight="1">
      <c r="C4" s="2"/>
      <c r="D4" s="3"/>
      <c r="H4" s="4"/>
      <c r="I4" s="5"/>
    </row>
    <row r="5" spans="1:9">
      <c r="C5" s="2">
        <v>2024</v>
      </c>
      <c r="D5" s="159">
        <v>45291</v>
      </c>
      <c r="H5" s="2">
        <v>2024</v>
      </c>
      <c r="I5" s="159">
        <v>45291</v>
      </c>
    </row>
    <row r="6" spans="1:9">
      <c r="A6" s="7">
        <v>1</v>
      </c>
      <c r="B6" s="1" t="s">
        <v>1</v>
      </c>
      <c r="C6" s="6"/>
      <c r="D6" s="6"/>
      <c r="F6" s="7">
        <v>2</v>
      </c>
      <c r="G6" s="1" t="s">
        <v>2</v>
      </c>
      <c r="H6" s="6"/>
    </row>
    <row r="7" spans="1:9">
      <c r="A7" s="7">
        <v>1.1000000000000001</v>
      </c>
      <c r="B7" s="8" t="s">
        <v>3</v>
      </c>
      <c r="C7" s="524">
        <f>SUM(C8:C14)</f>
        <v>3615545.8200000003</v>
      </c>
      <c r="D7" s="524">
        <f>SUM(D8:D14)</f>
        <v>735184.9800000001</v>
      </c>
      <c r="F7" s="7">
        <v>2.1</v>
      </c>
      <c r="G7" s="8" t="s">
        <v>4</v>
      </c>
      <c r="H7" s="524">
        <f>SUM(H8:H15)</f>
        <v>146346.72</v>
      </c>
      <c r="I7" s="524">
        <f>SUM(I8:I15)</f>
        <v>879853.83000000007</v>
      </c>
    </row>
    <row r="8" spans="1:9">
      <c r="A8" s="10" t="s">
        <v>5</v>
      </c>
      <c r="B8" s="6" t="s">
        <v>6</v>
      </c>
      <c r="C8" s="474">
        <v>3568146.85</v>
      </c>
      <c r="D8" s="474">
        <v>686968.43</v>
      </c>
      <c r="F8" s="10" t="s">
        <v>7</v>
      </c>
      <c r="G8" s="6" t="s">
        <v>8</v>
      </c>
      <c r="H8" s="157">
        <v>146321.17000000001</v>
      </c>
      <c r="I8" s="157">
        <v>877491.02</v>
      </c>
    </row>
    <row r="9" spans="1:9">
      <c r="A9" s="10" t="s">
        <v>9</v>
      </c>
      <c r="B9" s="6" t="s">
        <v>10</v>
      </c>
      <c r="C9" s="474">
        <v>47398.93</v>
      </c>
      <c r="D9" s="474">
        <v>48216.51</v>
      </c>
      <c r="F9" s="10" t="s">
        <v>11</v>
      </c>
      <c r="G9" s="6" t="s">
        <v>12</v>
      </c>
      <c r="H9" s="158"/>
      <c r="I9" s="158"/>
    </row>
    <row r="10" spans="1:9">
      <c r="A10" s="10" t="s">
        <v>13</v>
      </c>
      <c r="B10" s="6" t="s">
        <v>14</v>
      </c>
      <c r="C10" s="474">
        <v>0.04</v>
      </c>
      <c r="D10" s="474">
        <v>0.04</v>
      </c>
      <c r="F10" s="10" t="s">
        <v>15</v>
      </c>
      <c r="G10" s="6" t="s">
        <v>16</v>
      </c>
      <c r="I10" s="4"/>
    </row>
    <row r="11" spans="1:9">
      <c r="A11" s="10" t="s">
        <v>17</v>
      </c>
      <c r="B11" s="6" t="s">
        <v>18</v>
      </c>
      <c r="C11" s="156"/>
      <c r="D11" s="9"/>
      <c r="F11" s="10" t="s">
        <v>19</v>
      </c>
      <c r="G11" s="6" t="s">
        <v>20</v>
      </c>
      <c r="I11" s="4"/>
    </row>
    <row r="12" spans="1:9">
      <c r="A12" s="10" t="s">
        <v>21</v>
      </c>
      <c r="B12" s="6" t="s">
        <v>22</v>
      </c>
      <c r="C12" s="156"/>
      <c r="D12" s="9"/>
      <c r="F12" s="10" t="s">
        <v>23</v>
      </c>
      <c r="G12" s="6" t="s">
        <v>24</v>
      </c>
      <c r="I12" s="4"/>
    </row>
    <row r="13" spans="1:9">
      <c r="A13" s="10" t="s">
        <v>25</v>
      </c>
      <c r="B13" s="6" t="s">
        <v>26</v>
      </c>
      <c r="C13" s="156"/>
      <c r="D13" s="9"/>
      <c r="F13" s="10" t="s">
        <v>27</v>
      </c>
      <c r="G13" s="6" t="s">
        <v>28</v>
      </c>
      <c r="H13" s="6"/>
    </row>
    <row r="14" spans="1:9">
      <c r="A14" s="10" t="s">
        <v>29</v>
      </c>
      <c r="B14" s="6" t="s">
        <v>30</v>
      </c>
      <c r="C14" s="156"/>
      <c r="D14" s="9"/>
      <c r="F14" s="10" t="s">
        <v>31</v>
      </c>
      <c r="G14" s="6" t="s">
        <v>32</v>
      </c>
      <c r="I14" s="4"/>
    </row>
    <row r="15" spans="1:9">
      <c r="C15" s="158"/>
      <c r="D15" s="4"/>
      <c r="F15" s="10" t="s">
        <v>33</v>
      </c>
      <c r="G15" s="6" t="s">
        <v>34</v>
      </c>
      <c r="H15" s="273">
        <v>25.55</v>
      </c>
      <c r="I15" s="273">
        <v>2362.81</v>
      </c>
    </row>
    <row r="16" spans="1:9" ht="6.75" customHeight="1">
      <c r="C16" s="158"/>
      <c r="D16" s="4"/>
      <c r="H16" s="6"/>
    </row>
    <row r="17" spans="1:9">
      <c r="B17" s="12" t="s">
        <v>35</v>
      </c>
      <c r="C17" s="525">
        <f>SUM(C8:C14)</f>
        <v>3615545.8200000003</v>
      </c>
      <c r="D17" s="525">
        <f>SUM(D8:D14)</f>
        <v>735184.9800000001</v>
      </c>
      <c r="G17" s="12" t="s">
        <v>36</v>
      </c>
      <c r="H17" s="528">
        <f>SUM(H8:H15)</f>
        <v>146346.72</v>
      </c>
      <c r="I17" s="528">
        <f>SUM(I8:I15)</f>
        <v>879853.83000000007</v>
      </c>
    </row>
    <row r="18" spans="1:9" ht="6" customHeight="1">
      <c r="C18" s="526"/>
      <c r="D18" s="526"/>
      <c r="H18" s="6"/>
    </row>
    <row r="19" spans="1:9">
      <c r="A19" s="7">
        <v>1.2</v>
      </c>
      <c r="B19" s="8" t="s">
        <v>37</v>
      </c>
      <c r="C19" s="527">
        <f>SUM(C20:C27)</f>
        <v>20145253.690000001</v>
      </c>
      <c r="D19" s="527">
        <f>SUM(D20:D27)</f>
        <v>14701867.259999998</v>
      </c>
      <c r="F19" s="7">
        <v>2.2000000000000002</v>
      </c>
      <c r="G19" s="8" t="s">
        <v>38</v>
      </c>
      <c r="H19" s="6"/>
    </row>
    <row r="20" spans="1:9">
      <c r="A20" s="10" t="s">
        <v>39</v>
      </c>
      <c r="B20" s="6" t="s">
        <v>40</v>
      </c>
      <c r="C20" s="158"/>
      <c r="D20" s="11"/>
      <c r="F20" s="10" t="s">
        <v>41</v>
      </c>
      <c r="G20" s="6" t="s">
        <v>42</v>
      </c>
      <c r="H20" s="6"/>
    </row>
    <row r="21" spans="1:9">
      <c r="A21" s="10" t="s">
        <v>43</v>
      </c>
      <c r="B21" s="6" t="s">
        <v>44</v>
      </c>
      <c r="C21" s="158"/>
      <c r="D21" s="6"/>
      <c r="F21" s="10" t="s">
        <v>45</v>
      </c>
      <c r="G21" s="6" t="s">
        <v>46</v>
      </c>
      <c r="I21" s="11"/>
    </row>
    <row r="22" spans="1:9">
      <c r="A22" s="10" t="s">
        <v>47</v>
      </c>
      <c r="B22" s="6" t="s">
        <v>48</v>
      </c>
      <c r="C22" s="157">
        <v>19878478.48</v>
      </c>
      <c r="D22" s="157">
        <v>14392542.970000001</v>
      </c>
      <c r="F22" s="10" t="s">
        <v>49</v>
      </c>
      <c r="G22" s="6" t="s">
        <v>50</v>
      </c>
      <c r="H22" s="6"/>
      <c r="I22" s="11"/>
    </row>
    <row r="23" spans="1:9">
      <c r="A23" s="10" t="s">
        <v>51</v>
      </c>
      <c r="B23" s="6" t="s">
        <v>52</v>
      </c>
      <c r="C23" s="157">
        <v>2569726.25</v>
      </c>
      <c r="D23" s="157">
        <v>2569726.25</v>
      </c>
      <c r="F23" s="10" t="s">
        <v>53</v>
      </c>
      <c r="G23" s="6" t="s">
        <v>54</v>
      </c>
    </row>
    <row r="24" spans="1:9">
      <c r="A24" s="10" t="s">
        <v>55</v>
      </c>
      <c r="B24" s="6" t="s">
        <v>56</v>
      </c>
      <c r="C24" s="157">
        <v>28000</v>
      </c>
      <c r="D24" s="157">
        <v>28000</v>
      </c>
      <c r="F24" s="10" t="s">
        <v>57</v>
      </c>
      <c r="G24" s="6" t="s">
        <v>58</v>
      </c>
      <c r="H24" s="6"/>
      <c r="I24" s="11"/>
    </row>
    <row r="25" spans="1:9">
      <c r="A25" s="10" t="s">
        <v>59</v>
      </c>
      <c r="B25" s="6" t="s">
        <v>60</v>
      </c>
      <c r="C25" s="157">
        <v>-2330951.04</v>
      </c>
      <c r="D25" s="157">
        <v>-2288401.96</v>
      </c>
      <c r="F25" s="10" t="s">
        <v>61</v>
      </c>
      <c r="G25" s="6" t="s">
        <v>62</v>
      </c>
      <c r="H25" s="6"/>
    </row>
    <row r="26" spans="1:9">
      <c r="A26" s="10" t="s">
        <v>63</v>
      </c>
      <c r="B26" s="6" t="s">
        <v>64</v>
      </c>
      <c r="C26" s="157"/>
      <c r="D26" s="11"/>
      <c r="G26" s="1"/>
      <c r="H26" s="6"/>
    </row>
    <row r="27" spans="1:9">
      <c r="A27" s="10" t="s">
        <v>65</v>
      </c>
      <c r="B27" s="6" t="s">
        <v>66</v>
      </c>
      <c r="C27" s="157"/>
      <c r="D27" s="11"/>
      <c r="G27" s="1"/>
      <c r="H27" s="6"/>
    </row>
    <row r="28" spans="1:9">
      <c r="A28" s="10" t="s">
        <v>67</v>
      </c>
      <c r="B28" s="6" t="s">
        <v>68</v>
      </c>
      <c r="C28" s="157"/>
      <c r="D28" s="11"/>
      <c r="G28" s="1"/>
      <c r="H28" s="6"/>
    </row>
    <row r="29" spans="1:9" ht="5.25" customHeight="1">
      <c r="C29" s="157"/>
      <c r="D29" s="11"/>
      <c r="G29" s="1"/>
      <c r="H29" s="6"/>
    </row>
    <row r="30" spans="1:9">
      <c r="B30" s="12" t="s">
        <v>69</v>
      </c>
      <c r="C30" s="525">
        <f>SUM(C20:C28)</f>
        <v>20145253.690000001</v>
      </c>
      <c r="D30" s="525">
        <f>SUM(D20:D28)</f>
        <v>14701867.259999998</v>
      </c>
      <c r="G30" s="12" t="s">
        <v>70</v>
      </c>
      <c r="H30" s="13">
        <f>SUM(H20:H25)</f>
        <v>0</v>
      </c>
      <c r="I30" s="13">
        <f>SUM(I20:I25)</f>
        <v>0</v>
      </c>
    </row>
    <row r="31" spans="1:9">
      <c r="C31" s="157"/>
      <c r="D31" s="11"/>
      <c r="G31" s="14" t="s">
        <v>71</v>
      </c>
      <c r="H31" s="529">
        <f>H17+H30</f>
        <v>146346.72</v>
      </c>
      <c r="I31" s="529">
        <f>I17+I30</f>
        <v>879853.83000000007</v>
      </c>
    </row>
    <row r="32" spans="1:9" ht="6.75" customHeight="1">
      <c r="D32" s="11"/>
      <c r="H32" s="526"/>
      <c r="I32" s="530"/>
    </row>
    <row r="33" spans="2:9">
      <c r="D33" s="11"/>
      <c r="F33" s="7">
        <v>3</v>
      </c>
      <c r="G33" s="1" t="s">
        <v>72</v>
      </c>
      <c r="H33" s="526"/>
      <c r="I33" s="530"/>
    </row>
    <row r="34" spans="2:9">
      <c r="D34" s="11"/>
      <c r="F34" s="7">
        <v>3.1</v>
      </c>
      <c r="G34" s="8" t="s">
        <v>73</v>
      </c>
      <c r="H34" s="527">
        <f>SUM(H35:H37)</f>
        <v>14041057.529999999</v>
      </c>
      <c r="I34" s="527">
        <f>SUM(I35:I37)</f>
        <v>14041057.529999999</v>
      </c>
    </row>
    <row r="35" spans="2:9">
      <c r="D35" s="11"/>
      <c r="F35" s="10" t="s">
        <v>74</v>
      </c>
      <c r="G35" s="6" t="s">
        <v>75</v>
      </c>
      <c r="I35" s="11"/>
    </row>
    <row r="36" spans="2:9">
      <c r="D36" s="11"/>
      <c r="F36" s="10" t="s">
        <v>76</v>
      </c>
      <c r="G36" s="6" t="s">
        <v>77</v>
      </c>
      <c r="I36" s="11"/>
    </row>
    <row r="37" spans="2:9">
      <c r="D37" s="11"/>
      <c r="F37" s="10" t="s">
        <v>78</v>
      </c>
      <c r="G37" s="6" t="s">
        <v>79</v>
      </c>
      <c r="H37" s="531">
        <v>14041057.529999999</v>
      </c>
      <c r="I37" s="531">
        <v>14041057.529999999</v>
      </c>
    </row>
    <row r="38" spans="2:9">
      <c r="D38" s="11"/>
      <c r="F38" s="7">
        <v>3.2</v>
      </c>
      <c r="G38" s="8" t="s">
        <v>80</v>
      </c>
      <c r="H38" s="518">
        <f>SUM(H39:H40)</f>
        <v>9573395.2600000016</v>
      </c>
      <c r="I38" s="518">
        <f>SUM(I39:I40)</f>
        <v>516140.88</v>
      </c>
    </row>
    <row r="39" spans="2:9">
      <c r="D39" s="11"/>
      <c r="F39" s="10" t="s">
        <v>81</v>
      </c>
      <c r="G39" s="6" t="s">
        <v>82</v>
      </c>
      <c r="H39" s="532">
        <v>9057254.3800000008</v>
      </c>
      <c r="I39" s="532">
        <v>586836.35</v>
      </c>
    </row>
    <row r="40" spans="2:9">
      <c r="D40" s="11"/>
      <c r="F40" s="10" t="s">
        <v>83</v>
      </c>
      <c r="G40" s="6" t="s">
        <v>84</v>
      </c>
      <c r="H40" s="532">
        <v>516140.88</v>
      </c>
      <c r="I40" s="532">
        <v>-70695.47</v>
      </c>
    </row>
    <row r="41" spans="2:9">
      <c r="D41" s="11"/>
      <c r="F41" s="10" t="s">
        <v>85</v>
      </c>
      <c r="G41" s="6" t="s">
        <v>86</v>
      </c>
      <c r="H41" s="6"/>
    </row>
    <row r="42" spans="2:9" ht="12" customHeight="1">
      <c r="D42" s="11"/>
      <c r="F42" s="10" t="s">
        <v>87</v>
      </c>
      <c r="G42" s="6" t="s">
        <v>88</v>
      </c>
      <c r="H42" s="1"/>
      <c r="I42" s="9"/>
    </row>
    <row r="43" spans="2:9">
      <c r="D43" s="11"/>
      <c r="F43" s="10" t="s">
        <v>89</v>
      </c>
      <c r="G43" s="6" t="s">
        <v>90</v>
      </c>
      <c r="I43" s="11"/>
    </row>
    <row r="44" spans="2:9" ht="14.25" customHeight="1">
      <c r="D44" s="11"/>
      <c r="F44" s="7">
        <v>3.3</v>
      </c>
      <c r="G44" s="8" t="s">
        <v>91</v>
      </c>
      <c r="H44" s="15">
        <f>SUM(H45:H46)</f>
        <v>0</v>
      </c>
      <c r="I44" s="15">
        <f>SUM(I45:I46)</f>
        <v>0</v>
      </c>
    </row>
    <row r="45" spans="2:9">
      <c r="D45" s="11"/>
      <c r="F45" s="10" t="s">
        <v>92</v>
      </c>
      <c r="G45" s="6" t="s">
        <v>93</v>
      </c>
      <c r="I45" s="11"/>
    </row>
    <row r="46" spans="2:9">
      <c r="D46" s="11"/>
      <c r="F46" s="10" t="s">
        <v>94</v>
      </c>
      <c r="G46" s="6" t="s">
        <v>95</v>
      </c>
      <c r="I46" s="11"/>
    </row>
    <row r="47" spans="2:9">
      <c r="D47" s="11"/>
      <c r="G47" s="14" t="s">
        <v>96</v>
      </c>
      <c r="H47" s="533">
        <f>H34+H38+H44</f>
        <v>23614452.789999999</v>
      </c>
      <c r="I47" s="533">
        <f>I34+I38+I44</f>
        <v>14557198.41</v>
      </c>
    </row>
    <row r="48" spans="2:9">
      <c r="B48" s="14" t="s">
        <v>97</v>
      </c>
      <c r="C48" s="529">
        <f>C17+C30</f>
        <v>23760799.510000002</v>
      </c>
      <c r="D48" s="533">
        <f>D17+D30</f>
        <v>15437052.239999998</v>
      </c>
      <c r="G48" s="14" t="s">
        <v>98</v>
      </c>
      <c r="H48" s="533">
        <f>H31+H47</f>
        <v>23760799.509999998</v>
      </c>
      <c r="I48" s="533">
        <f>I31+I47</f>
        <v>15437052.24</v>
      </c>
    </row>
    <row r="49" spans="1:10" ht="6.75" customHeight="1">
      <c r="D49" s="11"/>
      <c r="I49" s="11"/>
    </row>
    <row r="50" spans="1:10">
      <c r="A50" s="7">
        <v>8.1</v>
      </c>
      <c r="B50" s="1" t="s">
        <v>99</v>
      </c>
      <c r="C50" s="6"/>
      <c r="D50" s="16"/>
      <c r="F50" s="7">
        <v>8.1999999999999993</v>
      </c>
      <c r="G50" s="1" t="s">
        <v>100</v>
      </c>
      <c r="H50" s="1"/>
      <c r="I50" s="9"/>
    </row>
    <row r="51" spans="1:10">
      <c r="A51" s="10" t="s">
        <v>101</v>
      </c>
      <c r="B51" s="6" t="s">
        <v>102</v>
      </c>
      <c r="C51" s="534">
        <v>50891530</v>
      </c>
      <c r="D51" s="534">
        <v>47507400</v>
      </c>
      <c r="F51" s="10" t="s">
        <v>103</v>
      </c>
      <c r="G51" s="6" t="s">
        <v>104</v>
      </c>
      <c r="H51" s="534">
        <v>50891530</v>
      </c>
      <c r="I51" s="534">
        <v>47507400</v>
      </c>
    </row>
    <row r="52" spans="1:10">
      <c r="A52" s="10" t="s">
        <v>105</v>
      </c>
      <c r="B52" s="6" t="s">
        <v>106</v>
      </c>
      <c r="C52" s="534">
        <v>23176401.329999998</v>
      </c>
      <c r="D52" s="534">
        <v>2484567.85</v>
      </c>
      <c r="F52" s="10" t="s">
        <v>107</v>
      </c>
      <c r="G52" s="6" t="s">
        <v>108</v>
      </c>
      <c r="H52" s="534">
        <v>26138421.780000001</v>
      </c>
      <c r="I52" s="534">
        <v>2442341.91</v>
      </c>
    </row>
    <row r="53" spans="1:10">
      <c r="A53" s="10" t="s">
        <v>109</v>
      </c>
      <c r="B53" s="6" t="s">
        <v>110</v>
      </c>
      <c r="C53" s="534">
        <v>0</v>
      </c>
      <c r="D53" s="534">
        <v>6132014.3499999996</v>
      </c>
      <c r="F53" s="10" t="s">
        <v>111</v>
      </c>
      <c r="G53" s="6" t="s">
        <v>112</v>
      </c>
      <c r="H53" s="534">
        <v>0</v>
      </c>
      <c r="I53" s="534">
        <v>6132014.3499999996</v>
      </c>
    </row>
    <row r="54" spans="1:10">
      <c r="A54" s="10" t="s">
        <v>113</v>
      </c>
      <c r="B54" s="6" t="s">
        <v>114</v>
      </c>
      <c r="C54" s="534">
        <v>27715128.670000002</v>
      </c>
      <c r="D54" s="534">
        <v>51154846.5</v>
      </c>
      <c r="F54" s="10" t="s">
        <v>115</v>
      </c>
      <c r="G54" s="6" t="s">
        <v>116</v>
      </c>
      <c r="H54" s="534">
        <v>24753108.219999999</v>
      </c>
      <c r="I54" s="534">
        <v>51197072.439999998</v>
      </c>
    </row>
    <row r="55" spans="1:10">
      <c r="A55" s="10" t="s">
        <v>117</v>
      </c>
      <c r="B55" s="6" t="s">
        <v>118</v>
      </c>
      <c r="C55" s="534">
        <v>27715128.670000002</v>
      </c>
      <c r="D55" s="534">
        <v>51154846.5</v>
      </c>
      <c r="F55" s="10" t="s">
        <v>119</v>
      </c>
      <c r="G55" s="6" t="s">
        <v>120</v>
      </c>
      <c r="H55" s="534">
        <v>24753108.219999999</v>
      </c>
      <c r="I55" s="534">
        <v>51197072.439999998</v>
      </c>
    </row>
    <row r="56" spans="1:10" ht="14.25" customHeight="1">
      <c r="C56" s="157"/>
      <c r="D56" s="16"/>
      <c r="F56" s="10" t="s">
        <v>121</v>
      </c>
      <c r="G56" s="6" t="s">
        <v>122</v>
      </c>
      <c r="H56" s="534">
        <v>24753108.219999999</v>
      </c>
      <c r="I56" s="534">
        <v>50545224.939999998</v>
      </c>
      <c r="J56" s="273"/>
    </row>
    <row r="57" spans="1:10">
      <c r="D57" s="11"/>
      <c r="F57" s="10" t="s">
        <v>123</v>
      </c>
      <c r="G57" s="6" t="s">
        <v>124</v>
      </c>
      <c r="H57" s="534">
        <v>24753108.219999999</v>
      </c>
      <c r="I57" s="534">
        <v>50545224.939999998</v>
      </c>
    </row>
    <row r="58" spans="1:10">
      <c r="D58" s="11"/>
      <c r="F58" s="10"/>
      <c r="H58" s="157"/>
      <c r="I58" s="17"/>
    </row>
    <row r="59" spans="1:10">
      <c r="D59" s="11"/>
      <c r="F59" s="10"/>
      <c r="H59" s="157"/>
      <c r="I59" s="17"/>
    </row>
    <row r="60" spans="1:10">
      <c r="D60" s="11"/>
      <c r="F60" s="10"/>
      <c r="H60" s="157"/>
      <c r="I60" s="17"/>
    </row>
    <row r="61" spans="1:10">
      <c r="C61" s="930"/>
      <c r="D61" s="930"/>
      <c r="F61" s="10"/>
      <c r="H61" s="931"/>
      <c r="I61" s="931"/>
    </row>
    <row r="62" spans="1:10">
      <c r="D62" s="11"/>
      <c r="F62" s="10"/>
      <c r="H62" s="157"/>
      <c r="I62" s="17"/>
    </row>
    <row r="63" spans="1:10">
      <c r="D63" s="11"/>
      <c r="F63" s="10"/>
      <c r="H63" s="157"/>
      <c r="I63" s="17"/>
    </row>
    <row r="64" spans="1:10" ht="15">
      <c r="C64" s="930"/>
      <c r="D64" s="930"/>
      <c r="F64" s="10"/>
      <c r="H64" s="195"/>
      <c r="I64" s="17"/>
    </row>
    <row r="65" spans="2:9">
      <c r="D65" s="11"/>
      <c r="F65" s="10"/>
      <c r="H65" s="157"/>
      <c r="I65" s="17"/>
    </row>
    <row r="66" spans="2:9">
      <c r="B66" s="194"/>
      <c r="C66" s="18"/>
      <c r="D66" s="18"/>
      <c r="G66" s="18"/>
      <c r="H66" s="160"/>
      <c r="I66" s="18"/>
    </row>
    <row r="67" spans="2:9">
      <c r="B67" s="18"/>
      <c r="C67" s="18"/>
      <c r="D67" s="18"/>
      <c r="G67" s="18"/>
      <c r="H67" s="18"/>
      <c r="I67" s="18"/>
    </row>
    <row r="68" spans="2:9">
      <c r="D68" s="19"/>
    </row>
    <row r="69" spans="2:9">
      <c r="D69" s="19"/>
    </row>
    <row r="70" spans="2:9">
      <c r="D70" s="19"/>
    </row>
    <row r="71" spans="2:9">
      <c r="C71" s="6"/>
      <c r="D71" s="6"/>
      <c r="H71" s="6"/>
    </row>
    <row r="72" spans="2:9">
      <c r="C72" s="6"/>
      <c r="D72" s="6"/>
      <c r="H72" s="6"/>
    </row>
    <row r="100" spans="5:10">
      <c r="E100" s="21"/>
      <c r="F100" s="21"/>
    </row>
    <row r="104" spans="5:10" ht="9" customHeight="1">
      <c r="J104" s="22"/>
    </row>
    <row r="111" spans="5:10">
      <c r="E111" s="18"/>
      <c r="F111" s="18"/>
    </row>
    <row r="112" spans="5:10">
      <c r="E112" s="18"/>
      <c r="F112" s="18"/>
    </row>
    <row r="116" ht="10.5" customHeight="1"/>
    <row r="117" ht="6.75" customHeight="1"/>
    <row r="118" ht="8.25" customHeight="1"/>
    <row r="141" ht="9.75" customHeight="1"/>
    <row r="151" ht="27.75" customHeight="1"/>
    <row r="152" ht="24" customHeight="1"/>
    <row r="153" ht="15" customHeight="1"/>
    <row r="155" ht="44.25" customHeight="1"/>
  </sheetData>
  <mergeCells count="6">
    <mergeCell ref="B1:I1"/>
    <mergeCell ref="B2:I2"/>
    <mergeCell ref="B3:I3"/>
    <mergeCell ref="C64:D64"/>
    <mergeCell ref="C61:D61"/>
    <mergeCell ref="H61:I61"/>
  </mergeCells>
  <printOptions horizontalCentered="1"/>
  <pageMargins left="0" right="0.23622047244094491" top="0.51181102362204722" bottom="0.11811023622047245" header="0.31496062992125984" footer="0.31496062992125984"/>
  <pageSetup scale="70" orientation="landscape" r:id="rId1"/>
  <headerFooter>
    <oddHeader>&amp;L&amp;"Arial,Normal"&amp;8Estados e Información Contable&amp;R&amp;"Arial,Normal"&amp;8 01</oddHeader>
    <oddFooter>&amp;C&amp;"Arial,Normal"&amp;9“Bajo protesta de decir verdad declaramos que los Estados Financieros y sus notas, son razonablemente correctos y son responsabilidad del emisor”</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31"/>
  <sheetViews>
    <sheetView zoomScale="110" zoomScaleNormal="110" workbookViewId="0">
      <selection activeCell="A30" sqref="A1:M30"/>
    </sheetView>
  </sheetViews>
  <sheetFormatPr baseColWidth="10" defaultColWidth="8" defaultRowHeight="15"/>
  <cols>
    <col min="1" max="1" width="8" style="465"/>
    <col min="2" max="2" width="3.85546875" style="465" customWidth="1"/>
    <col min="3" max="3" width="6.42578125" style="465" customWidth="1"/>
    <col min="4" max="4" width="12.85546875" style="465" customWidth="1"/>
    <col min="5" max="5" width="7.7109375" style="465" customWidth="1"/>
    <col min="6" max="6" width="63" style="465" customWidth="1"/>
    <col min="7" max="7" width="11.5703125" style="465" customWidth="1"/>
    <col min="8" max="8" width="12.85546875" style="465" customWidth="1"/>
    <col min="9" max="9" width="2.5703125" style="465" customWidth="1"/>
    <col min="10" max="10" width="1.42578125" style="465" customWidth="1"/>
    <col min="11" max="11" width="5" style="465" customWidth="1"/>
    <col min="12" max="12" width="2.5703125" style="465" customWidth="1"/>
    <col min="13" max="13" width="3.5703125" style="465" customWidth="1"/>
    <col min="14" max="16384" width="8" style="465"/>
  </cols>
  <sheetData>
    <row r="1" spans="2:13">
      <c r="H1" s="1073"/>
      <c r="I1" s="1073"/>
      <c r="J1" s="1073"/>
      <c r="K1" s="1073"/>
      <c r="L1" s="1073"/>
      <c r="M1" s="1073"/>
    </row>
    <row r="2" spans="2:13" ht="16.5" customHeight="1">
      <c r="B2" s="1019"/>
      <c r="C2" s="1019"/>
      <c r="D2" s="1019"/>
      <c r="E2" s="1081" t="s">
        <v>750</v>
      </c>
      <c r="F2" s="1081"/>
      <c r="G2" s="1081"/>
      <c r="H2" s="1081"/>
      <c r="I2" s="1081"/>
      <c r="J2" s="1081"/>
      <c r="K2" s="1081"/>
    </row>
    <row r="3" spans="2:13">
      <c r="B3" s="1019"/>
      <c r="C3" s="1019"/>
      <c r="D3" s="1019"/>
      <c r="E3" s="1082" t="s">
        <v>749</v>
      </c>
      <c r="F3" s="1082"/>
      <c r="G3" s="1082"/>
      <c r="H3" s="1082"/>
      <c r="I3" s="1082"/>
    </row>
    <row r="4" spans="2:13" ht="15" customHeight="1">
      <c r="C4" s="1078" t="s">
        <v>748</v>
      </c>
      <c r="D4" s="1078"/>
      <c r="E4" s="1078"/>
      <c r="F4" s="1078"/>
      <c r="G4" s="1078"/>
      <c r="H4" s="1078"/>
      <c r="I4" s="1078"/>
      <c r="J4" s="1078"/>
      <c r="K4" s="1078"/>
      <c r="L4" s="1078"/>
      <c r="M4" s="1078"/>
    </row>
    <row r="5" spans="2:13" ht="18.75" customHeight="1">
      <c r="C5" s="468"/>
      <c r="D5" s="1083" t="s">
        <v>1803</v>
      </c>
      <c r="E5" s="1083"/>
      <c r="F5" s="1083"/>
      <c r="G5" s="1083"/>
      <c r="H5" s="1083"/>
      <c r="I5" s="469" t="s">
        <v>719</v>
      </c>
      <c r="J5" s="1084"/>
      <c r="K5" s="1084"/>
      <c r="L5" s="1084"/>
    </row>
    <row r="7" spans="2:13" ht="15" customHeight="1">
      <c r="B7" s="1075" t="s">
        <v>735</v>
      </c>
      <c r="C7" s="1075"/>
      <c r="D7" s="1075"/>
      <c r="E7" s="1075"/>
      <c r="F7" s="1075"/>
      <c r="G7" s="472" t="s">
        <v>719</v>
      </c>
      <c r="H7" s="1076">
        <v>4786834.41</v>
      </c>
      <c r="I7" s="1076"/>
      <c r="J7" s="1076"/>
      <c r="K7" s="1076"/>
    </row>
    <row r="8" spans="2:13" ht="15" customHeight="1">
      <c r="B8" s="1079" t="s">
        <v>736</v>
      </c>
      <c r="C8" s="1079"/>
      <c r="D8" s="1079"/>
      <c r="E8" s="1079"/>
      <c r="F8" s="1079"/>
      <c r="G8" s="472" t="s">
        <v>719</v>
      </c>
      <c r="H8" s="1080">
        <v>0</v>
      </c>
      <c r="I8" s="1080"/>
      <c r="J8" s="1080"/>
      <c r="K8" s="1080"/>
    </row>
    <row r="9" spans="2:13" ht="15" customHeight="1">
      <c r="D9" s="1074" t="s">
        <v>737</v>
      </c>
      <c r="E9" s="1074"/>
      <c r="F9" s="1074"/>
      <c r="G9" s="470">
        <v>0</v>
      </c>
    </row>
    <row r="10" spans="2:13" ht="15" customHeight="1">
      <c r="D10" s="1074" t="s">
        <v>738</v>
      </c>
      <c r="E10" s="1074"/>
      <c r="F10" s="1074"/>
      <c r="G10" s="470">
        <v>0</v>
      </c>
    </row>
    <row r="11" spans="2:13" ht="15" customHeight="1">
      <c r="D11" s="1074" t="s">
        <v>739</v>
      </c>
      <c r="E11" s="1074"/>
      <c r="F11" s="1074"/>
      <c r="G11" s="470">
        <v>0</v>
      </c>
    </row>
    <row r="12" spans="2:13" ht="15" customHeight="1">
      <c r="D12" s="1074" t="s">
        <v>740</v>
      </c>
      <c r="E12" s="1074"/>
      <c r="F12" s="1074"/>
      <c r="G12" s="470">
        <v>0</v>
      </c>
    </row>
    <row r="13" spans="2:13" ht="15" customHeight="1">
      <c r="D13" s="1074" t="s">
        <v>741</v>
      </c>
      <c r="E13" s="1074"/>
      <c r="F13" s="1074"/>
      <c r="G13" s="470">
        <v>0</v>
      </c>
    </row>
    <row r="14" spans="2:13" ht="15" customHeight="1">
      <c r="B14" s="1079" t="s">
        <v>742</v>
      </c>
      <c r="C14" s="1079"/>
      <c r="D14" s="1079"/>
      <c r="E14" s="1079"/>
      <c r="F14" s="1079"/>
      <c r="G14" s="472" t="s">
        <v>719</v>
      </c>
      <c r="H14" s="1080">
        <v>0</v>
      </c>
      <c r="I14" s="1080"/>
      <c r="J14" s="1080"/>
      <c r="K14" s="1080"/>
    </row>
    <row r="15" spans="2:13" ht="15" customHeight="1">
      <c r="D15" s="1074" t="s">
        <v>743</v>
      </c>
      <c r="E15" s="1074"/>
      <c r="F15" s="1074"/>
      <c r="G15" s="470">
        <v>0</v>
      </c>
    </row>
    <row r="16" spans="2:13" ht="15" customHeight="1">
      <c r="D16" s="1074" t="s">
        <v>744</v>
      </c>
      <c r="E16" s="1074"/>
      <c r="F16" s="1074"/>
      <c r="G16" s="470">
        <v>0</v>
      </c>
    </row>
    <row r="17" spans="1:13" ht="15" customHeight="1">
      <c r="D17" s="1074" t="s">
        <v>745</v>
      </c>
      <c r="E17" s="1074"/>
      <c r="F17" s="1074"/>
      <c r="G17" s="470">
        <v>0</v>
      </c>
    </row>
    <row r="18" spans="1:13" ht="15" customHeight="1">
      <c r="D18" s="1074" t="s">
        <v>746</v>
      </c>
      <c r="E18" s="1074"/>
      <c r="F18" s="1074"/>
      <c r="G18" s="470">
        <v>0</v>
      </c>
    </row>
    <row r="19" spans="1:13" ht="15" customHeight="1">
      <c r="B19" s="1075" t="s">
        <v>747</v>
      </c>
      <c r="C19" s="1075"/>
      <c r="D19" s="1075"/>
      <c r="E19" s="1075"/>
      <c r="F19" s="1075"/>
      <c r="G19" s="472" t="s">
        <v>719</v>
      </c>
      <c r="H19" s="1076">
        <f>H7+H8-J13</f>
        <v>4786834.41</v>
      </c>
      <c r="I19" s="1076"/>
      <c r="J19" s="1076"/>
      <c r="K19" s="1076"/>
    </row>
    <row r="23" spans="1:13">
      <c r="B23" s="1077"/>
      <c r="C23" s="1077"/>
      <c r="D23" s="1077"/>
      <c r="E23" s="1077"/>
      <c r="F23" s="1077"/>
      <c r="G23" s="1077"/>
      <c r="H23" s="1077"/>
      <c r="I23" s="1077"/>
      <c r="J23" s="1077"/>
      <c r="K23" s="1077"/>
      <c r="L23" s="1077"/>
      <c r="M23" s="1077"/>
    </row>
    <row r="25" spans="1:13" customFormat="1">
      <c r="B25" s="248"/>
      <c r="D25" s="260"/>
    </row>
    <row r="26" spans="1:13" customFormat="1">
      <c r="B26" s="248"/>
      <c r="D26" s="260"/>
    </row>
    <row r="27" spans="1:13" customFormat="1">
      <c r="A27" s="124"/>
      <c r="B27" s="265"/>
      <c r="C27" s="265"/>
      <c r="D27" s="267"/>
    </row>
    <row r="28" spans="1:13" customFormat="1">
      <c r="A28" s="124"/>
      <c r="B28" s="265"/>
      <c r="C28" s="265"/>
      <c r="D28" s="267"/>
    </row>
    <row r="29" spans="1:13" customFormat="1">
      <c r="A29" s="124"/>
      <c r="B29" s="265"/>
      <c r="C29" s="124"/>
      <c r="D29" s="266"/>
    </row>
    <row r="30" spans="1:13" customFormat="1">
      <c r="A30" s="124"/>
      <c r="B30" s="265"/>
      <c r="C30" s="124"/>
      <c r="D30" s="267"/>
      <c r="E30" s="1072" t="s">
        <v>872</v>
      </c>
      <c r="F30" s="1072"/>
      <c r="G30" s="1072"/>
      <c r="H30" s="1072"/>
    </row>
    <row r="31" spans="1:13" customFormat="1">
      <c r="B31" s="248"/>
      <c r="D31" s="260"/>
    </row>
  </sheetData>
  <mergeCells count="26">
    <mergeCell ref="E2:K2"/>
    <mergeCell ref="E3:I3"/>
    <mergeCell ref="B2:D3"/>
    <mergeCell ref="D5:H5"/>
    <mergeCell ref="D13:F13"/>
    <mergeCell ref="J5:L5"/>
    <mergeCell ref="B7:F7"/>
    <mergeCell ref="H7:K7"/>
    <mergeCell ref="B8:F8"/>
    <mergeCell ref="H8:K8"/>
    <mergeCell ref="E30:H30"/>
    <mergeCell ref="H1:M1"/>
    <mergeCell ref="D18:F18"/>
    <mergeCell ref="B19:F19"/>
    <mergeCell ref="H19:K19"/>
    <mergeCell ref="B23:M23"/>
    <mergeCell ref="C4:M4"/>
    <mergeCell ref="B14:F14"/>
    <mergeCell ref="H14:K14"/>
    <mergeCell ref="D15:F15"/>
    <mergeCell ref="D16:F16"/>
    <mergeCell ref="D17:F17"/>
    <mergeCell ref="D9:F9"/>
    <mergeCell ref="D10:F10"/>
    <mergeCell ref="D11:F11"/>
    <mergeCell ref="D12:F12"/>
  </mergeCells>
  <printOptions horizontalCentered="1"/>
  <pageMargins left="0.70866141732283472" right="0.70866141732283472" top="0.74803149606299213" bottom="0.74803149606299213" header="0.31496062992125984" footer="0.31496062992125984"/>
  <pageSetup scale="86" fitToHeight="0" orientation="landscape" r:id="rId1"/>
  <headerFooter>
    <oddHeader>&amp;L&amp;"Arial,Normal"&amp;8Estados e Información Contable
Notas de Desglose&amp;R&amp;"Arial,Normal"&amp;8 07.V.1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43"/>
  <sheetViews>
    <sheetView zoomScale="110" zoomScaleNormal="110" workbookViewId="0">
      <selection activeCell="A44" sqref="A1:M44"/>
    </sheetView>
  </sheetViews>
  <sheetFormatPr baseColWidth="10" defaultColWidth="8" defaultRowHeight="15"/>
  <cols>
    <col min="1" max="1" width="8" style="465"/>
    <col min="2" max="2" width="3.85546875" style="465" customWidth="1"/>
    <col min="3" max="3" width="6.42578125" style="465" customWidth="1"/>
    <col min="4" max="4" width="12.85546875" style="465" customWidth="1"/>
    <col min="5" max="5" width="7.7109375" style="465" customWidth="1"/>
    <col min="6" max="6" width="63" style="465" customWidth="1"/>
    <col min="7" max="7" width="11.5703125" style="465" customWidth="1"/>
    <col min="8" max="8" width="12.85546875" style="465" customWidth="1"/>
    <col min="9" max="9" width="2.5703125" style="465" customWidth="1"/>
    <col min="10" max="10" width="1.42578125" style="465" customWidth="1"/>
    <col min="11" max="11" width="5" style="465" customWidth="1"/>
    <col min="12" max="12" width="2.5703125" style="465" customWidth="1"/>
    <col min="13" max="13" width="3.5703125" style="465" customWidth="1"/>
    <col min="14" max="16384" width="8" style="465"/>
  </cols>
  <sheetData>
    <row r="1" spans="2:13" ht="45" customHeight="1">
      <c r="I1" s="1085"/>
      <c r="J1" s="1085"/>
      <c r="K1" s="1085"/>
    </row>
    <row r="2" spans="2:13" ht="16.5" customHeight="1">
      <c r="B2" s="1019"/>
      <c r="C2" s="1019"/>
      <c r="D2" s="1019"/>
      <c r="E2" s="1081" t="s">
        <v>750</v>
      </c>
      <c r="F2" s="1081"/>
      <c r="G2" s="1081"/>
      <c r="H2" s="1081"/>
      <c r="I2" s="1081"/>
      <c r="J2" s="1081"/>
      <c r="K2" s="1081"/>
    </row>
    <row r="3" spans="2:13">
      <c r="B3" s="1019"/>
      <c r="C3" s="1019"/>
      <c r="D3" s="1019"/>
      <c r="E3" s="1082" t="s">
        <v>749</v>
      </c>
      <c r="F3" s="1082"/>
      <c r="G3" s="1082"/>
      <c r="H3" s="1082"/>
      <c r="I3" s="1082"/>
    </row>
    <row r="4" spans="2:13" ht="15" customHeight="1">
      <c r="C4" s="1078" t="s">
        <v>776</v>
      </c>
      <c r="D4" s="1078"/>
      <c r="E4" s="1078"/>
      <c r="F4" s="1078"/>
      <c r="G4" s="1078"/>
      <c r="H4" s="1078"/>
      <c r="I4" s="1078"/>
      <c r="J4" s="1078"/>
      <c r="K4" s="1078"/>
      <c r="L4" s="1078"/>
      <c r="M4" s="1078"/>
    </row>
    <row r="5" spans="2:13" ht="18.75" customHeight="1">
      <c r="C5" s="468"/>
      <c r="D5" s="1083" t="s">
        <v>1804</v>
      </c>
      <c r="E5" s="1083"/>
      <c r="F5" s="1083"/>
      <c r="G5" s="1083"/>
      <c r="H5" s="1083"/>
      <c r="I5" s="469" t="s">
        <v>719</v>
      </c>
      <c r="J5" s="1084"/>
      <c r="K5" s="1084"/>
      <c r="L5" s="1084"/>
    </row>
    <row r="6" spans="2:13" ht="18.75" customHeight="1">
      <c r="C6" s="468"/>
      <c r="D6" s="471"/>
      <c r="E6" s="471"/>
      <c r="F6" s="471"/>
      <c r="G6" s="471"/>
      <c r="H6" s="471"/>
      <c r="I6" s="469"/>
      <c r="J6" s="469"/>
      <c r="K6" s="469"/>
      <c r="L6" s="469"/>
    </row>
    <row r="7" spans="2:13" ht="18.75" customHeight="1">
      <c r="C7" s="468"/>
      <c r="D7" s="471"/>
      <c r="E7" s="471"/>
      <c r="F7" s="471"/>
      <c r="G7" s="471"/>
      <c r="H7" s="471"/>
      <c r="I7" s="469"/>
      <c r="J7" s="469"/>
      <c r="K7" s="469"/>
      <c r="L7" s="469"/>
    </row>
    <row r="8" spans="2:13" ht="13.7" customHeight="1">
      <c r="B8" s="1075" t="s">
        <v>751</v>
      </c>
      <c r="C8" s="1075"/>
      <c r="D8" s="1075"/>
      <c r="E8" s="1075"/>
      <c r="F8" s="1075"/>
      <c r="G8" s="472" t="s">
        <v>719</v>
      </c>
      <c r="H8" s="1076">
        <v>3930297.49</v>
      </c>
      <c r="I8" s="1076"/>
      <c r="J8" s="1076"/>
      <c r="K8" s="1076"/>
    </row>
    <row r="9" spans="2:13" ht="20.65" customHeight="1">
      <c r="B9" s="1079" t="s">
        <v>752</v>
      </c>
      <c r="C9" s="1079"/>
      <c r="D9" s="1079"/>
      <c r="E9" s="1079"/>
      <c r="F9" s="1079"/>
      <c r="G9" s="472" t="s">
        <v>719</v>
      </c>
      <c r="H9" s="1080">
        <v>811353.13</v>
      </c>
      <c r="I9" s="1080"/>
      <c r="J9" s="1080"/>
      <c r="K9" s="1080"/>
    </row>
    <row r="10" spans="2:13" ht="13.7" customHeight="1">
      <c r="D10" s="1074" t="s">
        <v>753</v>
      </c>
      <c r="E10" s="1074"/>
      <c r="F10" s="1074"/>
      <c r="G10" s="470">
        <v>0</v>
      </c>
    </row>
    <row r="11" spans="2:13" ht="13.7" customHeight="1">
      <c r="D11" s="1074" t="s">
        <v>728</v>
      </c>
      <c r="E11" s="1074"/>
      <c r="F11" s="1074"/>
      <c r="G11" s="470">
        <v>0</v>
      </c>
    </row>
    <row r="12" spans="2:13" ht="13.7" customHeight="1">
      <c r="D12" s="1074" t="s">
        <v>754</v>
      </c>
      <c r="E12" s="1074"/>
      <c r="F12" s="1074"/>
      <c r="G12" s="470">
        <v>0</v>
      </c>
    </row>
    <row r="13" spans="2:13" ht="13.7" customHeight="1">
      <c r="D13" s="1074" t="s">
        <v>755</v>
      </c>
      <c r="E13" s="1074"/>
      <c r="F13" s="1074"/>
      <c r="G13" s="470">
        <v>0</v>
      </c>
    </row>
    <row r="14" spans="2:13" ht="13.7" customHeight="1">
      <c r="D14" s="1074" t="s">
        <v>756</v>
      </c>
      <c r="E14" s="1074"/>
      <c r="F14" s="1074"/>
      <c r="G14" s="470">
        <v>0</v>
      </c>
    </row>
    <row r="15" spans="2:13" ht="13.7" customHeight="1">
      <c r="D15" s="1074" t="s">
        <v>757</v>
      </c>
      <c r="E15" s="1074"/>
      <c r="F15" s="1074"/>
      <c r="G15" s="470">
        <v>0</v>
      </c>
    </row>
    <row r="16" spans="2:13" ht="13.7" customHeight="1">
      <c r="D16" s="1074" t="s">
        <v>758</v>
      </c>
      <c r="E16" s="1074"/>
      <c r="F16" s="1074"/>
      <c r="G16" s="470">
        <v>0</v>
      </c>
    </row>
    <row r="17" spans="2:11" ht="13.7" customHeight="1">
      <c r="D17" s="1074" t="s">
        <v>759</v>
      </c>
      <c r="E17" s="1074"/>
      <c r="F17" s="1074"/>
      <c r="G17" s="470">
        <v>0</v>
      </c>
    </row>
    <row r="18" spans="2:11" ht="13.7" customHeight="1">
      <c r="D18" s="1074" t="s">
        <v>760</v>
      </c>
      <c r="E18" s="1074"/>
      <c r="F18" s="1074"/>
      <c r="G18" s="470">
        <v>0</v>
      </c>
    </row>
    <row r="19" spans="2:11" ht="13.7" customHeight="1">
      <c r="D19" s="1074" t="s">
        <v>1350</v>
      </c>
      <c r="E19" s="1074"/>
      <c r="F19" s="1074"/>
      <c r="G19" s="470">
        <v>811353.13</v>
      </c>
    </row>
    <row r="20" spans="2:11" ht="13.7" customHeight="1">
      <c r="D20" s="1074" t="s">
        <v>761</v>
      </c>
      <c r="E20" s="1074"/>
      <c r="F20" s="1074"/>
      <c r="G20" s="470">
        <v>0</v>
      </c>
    </row>
    <row r="21" spans="2:11" ht="13.7" customHeight="1">
      <c r="D21" s="1074" t="s">
        <v>762</v>
      </c>
      <c r="E21" s="1074"/>
      <c r="F21" s="1074"/>
      <c r="G21" s="470">
        <v>0</v>
      </c>
    </row>
    <row r="22" spans="2:11" ht="13.7" customHeight="1">
      <c r="D22" s="1074" t="s">
        <v>763</v>
      </c>
      <c r="E22" s="1074"/>
      <c r="F22" s="1074"/>
      <c r="G22" s="470">
        <v>0</v>
      </c>
    </row>
    <row r="23" spans="2:11" ht="13.7" customHeight="1">
      <c r="D23" s="1074" t="s">
        <v>764</v>
      </c>
      <c r="E23" s="1074"/>
      <c r="F23" s="1074"/>
      <c r="G23" s="470">
        <v>0</v>
      </c>
    </row>
    <row r="24" spans="2:11" ht="13.7" customHeight="1">
      <c r="D24" s="1074" t="s">
        <v>765</v>
      </c>
      <c r="E24" s="1074"/>
      <c r="F24" s="1074"/>
      <c r="G24" s="470">
        <v>0</v>
      </c>
    </row>
    <row r="25" spans="2:11" ht="13.7" customHeight="1">
      <c r="D25" s="1074" t="s">
        <v>766</v>
      </c>
      <c r="E25" s="1074"/>
      <c r="F25" s="1074"/>
      <c r="G25" s="470">
        <v>0</v>
      </c>
    </row>
    <row r="26" spans="2:11" ht="13.7" customHeight="1">
      <c r="D26" s="1074" t="s">
        <v>767</v>
      </c>
      <c r="E26" s="1074"/>
      <c r="F26" s="1074"/>
      <c r="G26" s="470">
        <v>0</v>
      </c>
    </row>
    <row r="27" spans="2:11" ht="20.65" customHeight="1">
      <c r="B27" s="1079" t="s">
        <v>768</v>
      </c>
      <c r="C27" s="1079"/>
      <c r="D27" s="1079"/>
      <c r="E27" s="1079"/>
      <c r="F27" s="1079"/>
      <c r="G27" s="472" t="s">
        <v>719</v>
      </c>
      <c r="H27" s="1080">
        <f>SUM(G28:G34)</f>
        <v>6763.9</v>
      </c>
      <c r="I27" s="1080"/>
      <c r="J27" s="1080"/>
      <c r="K27" s="1080"/>
    </row>
    <row r="28" spans="2:11" ht="13.7" customHeight="1">
      <c r="D28" s="1074" t="s">
        <v>769</v>
      </c>
      <c r="E28" s="1074"/>
      <c r="F28" s="1074"/>
      <c r="G28" s="470">
        <v>6763.9</v>
      </c>
    </row>
    <row r="29" spans="2:11" ht="13.7" customHeight="1">
      <c r="D29" s="1074" t="s">
        <v>770</v>
      </c>
      <c r="E29" s="1074"/>
      <c r="F29" s="1074"/>
      <c r="G29" s="470">
        <v>0</v>
      </c>
    </row>
    <row r="30" spans="2:11" ht="13.7" customHeight="1">
      <c r="D30" s="1074" t="s">
        <v>771</v>
      </c>
      <c r="E30" s="1074"/>
      <c r="F30" s="1074"/>
      <c r="G30" s="470">
        <v>0</v>
      </c>
    </row>
    <row r="31" spans="2:11" ht="13.7" customHeight="1">
      <c r="D31" s="1074" t="s">
        <v>772</v>
      </c>
      <c r="E31" s="1074"/>
      <c r="F31" s="1074"/>
      <c r="G31" s="470">
        <v>0</v>
      </c>
    </row>
    <row r="32" spans="2:11" ht="13.7" customHeight="1">
      <c r="D32" s="1074" t="s">
        <v>773</v>
      </c>
      <c r="E32" s="1074"/>
      <c r="F32" s="1074"/>
      <c r="G32" s="470">
        <v>0</v>
      </c>
    </row>
    <row r="33" spans="1:13" ht="13.7" customHeight="1">
      <c r="D33" s="1074" t="s">
        <v>730</v>
      </c>
      <c r="E33" s="1074"/>
      <c r="F33" s="1074"/>
      <c r="G33" s="470">
        <v>0</v>
      </c>
    </row>
    <row r="34" spans="1:13" ht="13.7" customHeight="1">
      <c r="D34" s="1074" t="s">
        <v>774</v>
      </c>
      <c r="E34" s="1074"/>
      <c r="F34" s="1074"/>
      <c r="G34" s="470">
        <v>0</v>
      </c>
    </row>
    <row r="35" spans="1:13" ht="20.65" customHeight="1">
      <c r="B35" s="1075" t="s">
        <v>775</v>
      </c>
      <c r="C35" s="1075"/>
      <c r="D35" s="1075"/>
      <c r="E35" s="1075"/>
      <c r="F35" s="1075"/>
      <c r="G35" s="472" t="s">
        <v>719</v>
      </c>
      <c r="H35" s="1076">
        <f>H8-H9+H27</f>
        <v>3125708.2600000002</v>
      </c>
      <c r="I35" s="1076"/>
      <c r="J35" s="1076"/>
      <c r="K35" s="1076"/>
    </row>
    <row r="36" spans="1:13" ht="23.1" customHeight="1"/>
    <row r="37" spans="1:13" ht="13.7" customHeight="1">
      <c r="B37" s="1077"/>
      <c r="C37" s="1077"/>
      <c r="D37" s="1077"/>
      <c r="E37" s="1077"/>
      <c r="F37" s="1077"/>
      <c r="G37" s="1077"/>
      <c r="H37" s="1077"/>
      <c r="I37" s="1077"/>
      <c r="J37" s="1077"/>
      <c r="K37" s="1077"/>
      <c r="L37" s="1077"/>
      <c r="M37" s="1077"/>
    </row>
    <row r="39" spans="1:13" customFormat="1">
      <c r="B39" s="248"/>
      <c r="D39" s="260"/>
    </row>
    <row r="40" spans="1:13" customFormat="1">
      <c r="A40" s="124"/>
      <c r="B40" s="265"/>
      <c r="C40" s="265"/>
      <c r="D40" s="267"/>
    </row>
    <row r="41" spans="1:13" customFormat="1">
      <c r="A41" s="124"/>
      <c r="B41" s="265"/>
      <c r="C41" s="265"/>
      <c r="D41" s="267"/>
    </row>
    <row r="42" spans="1:13" customFormat="1">
      <c r="A42" s="124"/>
      <c r="B42" s="265"/>
      <c r="C42" s="124"/>
      <c r="D42" s="266"/>
    </row>
    <row r="43" spans="1:13">
      <c r="D43" s="1072" t="s">
        <v>872</v>
      </c>
      <c r="E43" s="1072"/>
      <c r="F43" s="1072"/>
      <c r="G43" s="1072"/>
    </row>
  </sheetData>
  <mergeCells count="41">
    <mergeCell ref="B8:F8"/>
    <mergeCell ref="H8:K8"/>
    <mergeCell ref="B9:F9"/>
    <mergeCell ref="H9:K9"/>
    <mergeCell ref="D10:F10"/>
    <mergeCell ref="D11:F11"/>
    <mergeCell ref="D12:F12"/>
    <mergeCell ref="D13:F13"/>
    <mergeCell ref="D14:F14"/>
    <mergeCell ref="D15:F15"/>
    <mergeCell ref="D16:F16"/>
    <mergeCell ref="D17:F17"/>
    <mergeCell ref="D18:F18"/>
    <mergeCell ref="D19:F19"/>
    <mergeCell ref="D26:F26"/>
    <mergeCell ref="D20:F20"/>
    <mergeCell ref="D21:F21"/>
    <mergeCell ref="D22:F22"/>
    <mergeCell ref="D23:F23"/>
    <mergeCell ref="D24:F24"/>
    <mergeCell ref="D33:F33"/>
    <mergeCell ref="D25:F25"/>
    <mergeCell ref="B27:F27"/>
    <mergeCell ref="H27:K27"/>
    <mergeCell ref="D28:F28"/>
    <mergeCell ref="D43:G43"/>
    <mergeCell ref="I1:K1"/>
    <mergeCell ref="D34:F34"/>
    <mergeCell ref="B35:F35"/>
    <mergeCell ref="H35:K35"/>
    <mergeCell ref="B37:M37"/>
    <mergeCell ref="B2:D3"/>
    <mergeCell ref="E2:K2"/>
    <mergeCell ref="E3:I3"/>
    <mergeCell ref="C4:M4"/>
    <mergeCell ref="D5:H5"/>
    <mergeCell ref="J5:L5"/>
    <mergeCell ref="D29:F29"/>
    <mergeCell ref="D30:F30"/>
    <mergeCell ref="D31:F31"/>
    <mergeCell ref="D32:F32"/>
  </mergeCells>
  <printOptions horizontalCentered="1"/>
  <pageMargins left="0" right="0" top="0" bottom="0" header="0.31496062992125984" footer="0.31496062992125984"/>
  <pageSetup scale="92" orientation="landscape" r:id="rId1"/>
  <headerFooter>
    <oddHeader>&amp;L&amp;"Arial,Normal"&amp;8Estados e Información Contable
Notas de Desglose&amp;R&amp;"Arial,Normal"&amp;8 07.V.2</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16"/>
  <sheetViews>
    <sheetView topLeftCell="A8" workbookViewId="0">
      <selection activeCell="G13" sqref="G13"/>
    </sheetView>
  </sheetViews>
  <sheetFormatPr baseColWidth="10" defaultRowHeight="45.75"/>
  <cols>
    <col min="1" max="1" width="14" style="131" customWidth="1"/>
    <col min="2" max="2" width="54.85546875" style="271" bestFit="1" customWidth="1"/>
    <col min="3" max="16384" width="11.42578125" style="131"/>
  </cols>
  <sheetData>
    <row r="1" spans="2:2" ht="27.75" customHeight="1"/>
    <row r="2" spans="2:2" ht="34.5" customHeight="1"/>
    <row r="6" spans="2:2" ht="33.75" customHeight="1"/>
    <row r="7" spans="2:2" ht="29.25" customHeight="1"/>
    <row r="8" spans="2:2">
      <c r="B8" s="272" t="s">
        <v>1751</v>
      </c>
    </row>
    <row r="9" spans="2:2" ht="9.75" customHeight="1">
      <c r="B9" s="272"/>
    </row>
    <row r="10" spans="2:2">
      <c r="B10" s="272" t="s">
        <v>1752</v>
      </c>
    </row>
    <row r="11" spans="2:2" ht="51" customHeight="1">
      <c r="B11" s="922" t="s">
        <v>1805</v>
      </c>
    </row>
    <row r="12" spans="2:2" ht="32.25" customHeight="1"/>
    <row r="14" spans="2:2">
      <c r="B14" s="272" t="s">
        <v>1753</v>
      </c>
    </row>
    <row r="15" spans="2:2">
      <c r="B15" s="272" t="s">
        <v>1754</v>
      </c>
    </row>
    <row r="16" spans="2:2">
      <c r="B16" s="272" t="s">
        <v>1755</v>
      </c>
    </row>
  </sheetData>
  <pageMargins left="0.70866141732283472" right="0.70866141732283472" top="0.74803149606299213" bottom="0.74803149606299213" header="0.31496062992125984" footer="0.31496062992125984"/>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96"/>
  <sheetViews>
    <sheetView tabSelected="1" workbookViewId="0">
      <selection activeCell="B16" sqref="B16"/>
    </sheetView>
  </sheetViews>
  <sheetFormatPr baseColWidth="10" defaultRowHeight="12.75"/>
  <cols>
    <col min="1" max="1" width="1.28515625" style="586" customWidth="1"/>
    <col min="2" max="2" width="61.85546875" style="586" customWidth="1"/>
    <col min="3" max="4" width="13.42578125" style="587" customWidth="1"/>
    <col min="5" max="5" width="58.5703125" style="586" customWidth="1"/>
    <col min="6" max="7" width="12.28515625" style="587" customWidth="1"/>
    <col min="8" max="8" width="16.140625" style="586" bestFit="1" customWidth="1"/>
    <col min="9" max="251" width="11.42578125" style="586"/>
    <col min="252" max="252" width="1.28515625" style="586" customWidth="1"/>
    <col min="253" max="253" width="56.42578125" style="586" customWidth="1"/>
    <col min="254" max="254" width="14.7109375" style="586" customWidth="1"/>
    <col min="255" max="255" width="15" style="586" customWidth="1"/>
    <col min="256" max="256" width="59.42578125" style="586" customWidth="1"/>
    <col min="257" max="257" width="12.28515625" style="586" customWidth="1"/>
    <col min="258" max="258" width="15.140625" style="586" customWidth="1"/>
    <col min="259" max="507" width="11.42578125" style="586"/>
    <col min="508" max="508" width="1.28515625" style="586" customWidth="1"/>
    <col min="509" max="509" width="56.42578125" style="586" customWidth="1"/>
    <col min="510" max="510" width="14.7109375" style="586" customWidth="1"/>
    <col min="511" max="511" width="15" style="586" customWidth="1"/>
    <col min="512" max="512" width="59.42578125" style="586" customWidth="1"/>
    <col min="513" max="513" width="12.28515625" style="586" customWidth="1"/>
    <col min="514" max="514" width="15.140625" style="586" customWidth="1"/>
    <col min="515" max="763" width="11.42578125" style="586"/>
    <col min="764" max="764" width="1.28515625" style="586" customWidth="1"/>
    <col min="765" max="765" width="56.42578125" style="586" customWidth="1"/>
    <col min="766" max="766" width="14.7109375" style="586" customWidth="1"/>
    <col min="767" max="767" width="15" style="586" customWidth="1"/>
    <col min="768" max="768" width="59.42578125" style="586" customWidth="1"/>
    <col min="769" max="769" width="12.28515625" style="586" customWidth="1"/>
    <col min="770" max="770" width="15.140625" style="586" customWidth="1"/>
    <col min="771" max="1019" width="11.42578125" style="586"/>
    <col min="1020" max="1020" width="1.28515625" style="586" customWidth="1"/>
    <col min="1021" max="1021" width="56.42578125" style="586" customWidth="1"/>
    <col min="1022" max="1022" width="14.7109375" style="586" customWidth="1"/>
    <col min="1023" max="1023" width="15" style="586" customWidth="1"/>
    <col min="1024" max="1024" width="59.42578125" style="586" customWidth="1"/>
    <col min="1025" max="1025" width="12.28515625" style="586" customWidth="1"/>
    <col min="1026" max="1026" width="15.140625" style="586" customWidth="1"/>
    <col min="1027" max="1275" width="11.42578125" style="586"/>
    <col min="1276" max="1276" width="1.28515625" style="586" customWidth="1"/>
    <col min="1277" max="1277" width="56.42578125" style="586" customWidth="1"/>
    <col min="1278" max="1278" width="14.7109375" style="586" customWidth="1"/>
    <col min="1279" max="1279" width="15" style="586" customWidth="1"/>
    <col min="1280" max="1280" width="59.42578125" style="586" customWidth="1"/>
    <col min="1281" max="1281" width="12.28515625" style="586" customWidth="1"/>
    <col min="1282" max="1282" width="15.140625" style="586" customWidth="1"/>
    <col min="1283" max="1531" width="11.42578125" style="586"/>
    <col min="1532" max="1532" width="1.28515625" style="586" customWidth="1"/>
    <col min="1533" max="1533" width="56.42578125" style="586" customWidth="1"/>
    <col min="1534" max="1534" width="14.7109375" style="586" customWidth="1"/>
    <col min="1535" max="1535" width="15" style="586" customWidth="1"/>
    <col min="1536" max="1536" width="59.42578125" style="586" customWidth="1"/>
    <col min="1537" max="1537" width="12.28515625" style="586" customWidth="1"/>
    <col min="1538" max="1538" width="15.140625" style="586" customWidth="1"/>
    <col min="1539" max="1787" width="11.42578125" style="586"/>
    <col min="1788" max="1788" width="1.28515625" style="586" customWidth="1"/>
    <col min="1789" max="1789" width="56.42578125" style="586" customWidth="1"/>
    <col min="1790" max="1790" width="14.7109375" style="586" customWidth="1"/>
    <col min="1791" max="1791" width="15" style="586" customWidth="1"/>
    <col min="1792" max="1792" width="59.42578125" style="586" customWidth="1"/>
    <col min="1793" max="1793" width="12.28515625" style="586" customWidth="1"/>
    <col min="1794" max="1794" width="15.140625" style="586" customWidth="1"/>
    <col min="1795" max="2043" width="11.42578125" style="586"/>
    <col min="2044" max="2044" width="1.28515625" style="586" customWidth="1"/>
    <col min="2045" max="2045" width="56.42578125" style="586" customWidth="1"/>
    <col min="2046" max="2046" width="14.7109375" style="586" customWidth="1"/>
    <col min="2047" max="2047" width="15" style="586" customWidth="1"/>
    <col min="2048" max="2048" width="59.42578125" style="586" customWidth="1"/>
    <col min="2049" max="2049" width="12.28515625" style="586" customWidth="1"/>
    <col min="2050" max="2050" width="15.140625" style="586" customWidth="1"/>
    <col min="2051" max="2299" width="11.42578125" style="586"/>
    <col min="2300" max="2300" width="1.28515625" style="586" customWidth="1"/>
    <col min="2301" max="2301" width="56.42578125" style="586" customWidth="1"/>
    <col min="2302" max="2302" width="14.7109375" style="586" customWidth="1"/>
    <col min="2303" max="2303" width="15" style="586" customWidth="1"/>
    <col min="2304" max="2304" width="59.42578125" style="586" customWidth="1"/>
    <col min="2305" max="2305" width="12.28515625" style="586" customWidth="1"/>
    <col min="2306" max="2306" width="15.140625" style="586" customWidth="1"/>
    <col min="2307" max="2555" width="11.42578125" style="586"/>
    <col min="2556" max="2556" width="1.28515625" style="586" customWidth="1"/>
    <col min="2557" max="2557" width="56.42578125" style="586" customWidth="1"/>
    <col min="2558" max="2558" width="14.7109375" style="586" customWidth="1"/>
    <col min="2559" max="2559" width="15" style="586" customWidth="1"/>
    <col min="2560" max="2560" width="59.42578125" style="586" customWidth="1"/>
    <col min="2561" max="2561" width="12.28515625" style="586" customWidth="1"/>
    <col min="2562" max="2562" width="15.140625" style="586" customWidth="1"/>
    <col min="2563" max="2811" width="11.42578125" style="586"/>
    <col min="2812" max="2812" width="1.28515625" style="586" customWidth="1"/>
    <col min="2813" max="2813" width="56.42578125" style="586" customWidth="1"/>
    <col min="2814" max="2814" width="14.7109375" style="586" customWidth="1"/>
    <col min="2815" max="2815" width="15" style="586" customWidth="1"/>
    <col min="2816" max="2816" width="59.42578125" style="586" customWidth="1"/>
    <col min="2817" max="2817" width="12.28515625" style="586" customWidth="1"/>
    <col min="2818" max="2818" width="15.140625" style="586" customWidth="1"/>
    <col min="2819" max="3067" width="11.42578125" style="586"/>
    <col min="3068" max="3068" width="1.28515625" style="586" customWidth="1"/>
    <col min="3069" max="3069" width="56.42578125" style="586" customWidth="1"/>
    <col min="3070" max="3070" width="14.7109375" style="586" customWidth="1"/>
    <col min="3071" max="3071" width="15" style="586" customWidth="1"/>
    <col min="3072" max="3072" width="59.42578125" style="586" customWidth="1"/>
    <col min="3073" max="3073" width="12.28515625" style="586" customWidth="1"/>
    <col min="3074" max="3074" width="15.140625" style="586" customWidth="1"/>
    <col min="3075" max="3323" width="11.42578125" style="586"/>
    <col min="3324" max="3324" width="1.28515625" style="586" customWidth="1"/>
    <col min="3325" max="3325" width="56.42578125" style="586" customWidth="1"/>
    <col min="3326" max="3326" width="14.7109375" style="586" customWidth="1"/>
    <col min="3327" max="3327" width="15" style="586" customWidth="1"/>
    <col min="3328" max="3328" width="59.42578125" style="586" customWidth="1"/>
    <col min="3329" max="3329" width="12.28515625" style="586" customWidth="1"/>
    <col min="3330" max="3330" width="15.140625" style="586" customWidth="1"/>
    <col min="3331" max="3579" width="11.42578125" style="586"/>
    <col min="3580" max="3580" width="1.28515625" style="586" customWidth="1"/>
    <col min="3581" max="3581" width="56.42578125" style="586" customWidth="1"/>
    <col min="3582" max="3582" width="14.7109375" style="586" customWidth="1"/>
    <col min="3583" max="3583" width="15" style="586" customWidth="1"/>
    <col min="3584" max="3584" width="59.42578125" style="586" customWidth="1"/>
    <col min="3585" max="3585" width="12.28515625" style="586" customWidth="1"/>
    <col min="3586" max="3586" width="15.140625" style="586" customWidth="1"/>
    <col min="3587" max="3835" width="11.42578125" style="586"/>
    <col min="3836" max="3836" width="1.28515625" style="586" customWidth="1"/>
    <col min="3837" max="3837" width="56.42578125" style="586" customWidth="1"/>
    <col min="3838" max="3838" width="14.7109375" style="586" customWidth="1"/>
    <col min="3839" max="3839" width="15" style="586" customWidth="1"/>
    <col min="3840" max="3840" width="59.42578125" style="586" customWidth="1"/>
    <col min="3841" max="3841" width="12.28515625" style="586" customWidth="1"/>
    <col min="3842" max="3842" width="15.140625" style="586" customWidth="1"/>
    <col min="3843" max="4091" width="11.42578125" style="586"/>
    <col min="4092" max="4092" width="1.28515625" style="586" customWidth="1"/>
    <col min="4093" max="4093" width="56.42578125" style="586" customWidth="1"/>
    <col min="4094" max="4094" width="14.7109375" style="586" customWidth="1"/>
    <col min="4095" max="4095" width="15" style="586" customWidth="1"/>
    <col min="4096" max="4096" width="59.42578125" style="586" customWidth="1"/>
    <col min="4097" max="4097" width="12.28515625" style="586" customWidth="1"/>
    <col min="4098" max="4098" width="15.140625" style="586" customWidth="1"/>
    <col min="4099" max="4347" width="11.42578125" style="586"/>
    <col min="4348" max="4348" width="1.28515625" style="586" customWidth="1"/>
    <col min="4349" max="4349" width="56.42578125" style="586" customWidth="1"/>
    <col min="4350" max="4350" width="14.7109375" style="586" customWidth="1"/>
    <col min="4351" max="4351" width="15" style="586" customWidth="1"/>
    <col min="4352" max="4352" width="59.42578125" style="586" customWidth="1"/>
    <col min="4353" max="4353" width="12.28515625" style="586" customWidth="1"/>
    <col min="4354" max="4354" width="15.140625" style="586" customWidth="1"/>
    <col min="4355" max="4603" width="11.42578125" style="586"/>
    <col min="4604" max="4604" width="1.28515625" style="586" customWidth="1"/>
    <col min="4605" max="4605" width="56.42578125" style="586" customWidth="1"/>
    <col min="4606" max="4606" width="14.7109375" style="586" customWidth="1"/>
    <col min="4607" max="4607" width="15" style="586" customWidth="1"/>
    <col min="4608" max="4608" width="59.42578125" style="586" customWidth="1"/>
    <col min="4609" max="4609" width="12.28515625" style="586" customWidth="1"/>
    <col min="4610" max="4610" width="15.140625" style="586" customWidth="1"/>
    <col min="4611" max="4859" width="11.42578125" style="586"/>
    <col min="4860" max="4860" width="1.28515625" style="586" customWidth="1"/>
    <col min="4861" max="4861" width="56.42578125" style="586" customWidth="1"/>
    <col min="4862" max="4862" width="14.7109375" style="586" customWidth="1"/>
    <col min="4863" max="4863" width="15" style="586" customWidth="1"/>
    <col min="4864" max="4864" width="59.42578125" style="586" customWidth="1"/>
    <col min="4865" max="4865" width="12.28515625" style="586" customWidth="1"/>
    <col min="4866" max="4866" width="15.140625" style="586" customWidth="1"/>
    <col min="4867" max="5115" width="11.42578125" style="586"/>
    <col min="5116" max="5116" width="1.28515625" style="586" customWidth="1"/>
    <col min="5117" max="5117" width="56.42578125" style="586" customWidth="1"/>
    <col min="5118" max="5118" width="14.7109375" style="586" customWidth="1"/>
    <col min="5119" max="5119" width="15" style="586" customWidth="1"/>
    <col min="5120" max="5120" width="59.42578125" style="586" customWidth="1"/>
    <col min="5121" max="5121" width="12.28515625" style="586" customWidth="1"/>
    <col min="5122" max="5122" width="15.140625" style="586" customWidth="1"/>
    <col min="5123" max="5371" width="11.42578125" style="586"/>
    <col min="5372" max="5372" width="1.28515625" style="586" customWidth="1"/>
    <col min="5373" max="5373" width="56.42578125" style="586" customWidth="1"/>
    <col min="5374" max="5374" width="14.7109375" style="586" customWidth="1"/>
    <col min="5375" max="5375" width="15" style="586" customWidth="1"/>
    <col min="5376" max="5376" width="59.42578125" style="586" customWidth="1"/>
    <col min="5377" max="5377" width="12.28515625" style="586" customWidth="1"/>
    <col min="5378" max="5378" width="15.140625" style="586" customWidth="1"/>
    <col min="5379" max="5627" width="11.42578125" style="586"/>
    <col min="5628" max="5628" width="1.28515625" style="586" customWidth="1"/>
    <col min="5629" max="5629" width="56.42578125" style="586" customWidth="1"/>
    <col min="5630" max="5630" width="14.7109375" style="586" customWidth="1"/>
    <col min="5631" max="5631" width="15" style="586" customWidth="1"/>
    <col min="5632" max="5632" width="59.42578125" style="586" customWidth="1"/>
    <col min="5633" max="5633" width="12.28515625" style="586" customWidth="1"/>
    <col min="5634" max="5634" width="15.140625" style="586" customWidth="1"/>
    <col min="5635" max="5883" width="11.42578125" style="586"/>
    <col min="5884" max="5884" width="1.28515625" style="586" customWidth="1"/>
    <col min="5885" max="5885" width="56.42578125" style="586" customWidth="1"/>
    <col min="5886" max="5886" width="14.7109375" style="586" customWidth="1"/>
    <col min="5887" max="5887" width="15" style="586" customWidth="1"/>
    <col min="5888" max="5888" width="59.42578125" style="586" customWidth="1"/>
    <col min="5889" max="5889" width="12.28515625" style="586" customWidth="1"/>
    <col min="5890" max="5890" width="15.140625" style="586" customWidth="1"/>
    <col min="5891" max="6139" width="11.42578125" style="586"/>
    <col min="6140" max="6140" width="1.28515625" style="586" customWidth="1"/>
    <col min="6141" max="6141" width="56.42578125" style="586" customWidth="1"/>
    <col min="6142" max="6142" width="14.7109375" style="586" customWidth="1"/>
    <col min="6143" max="6143" width="15" style="586" customWidth="1"/>
    <col min="6144" max="6144" width="59.42578125" style="586" customWidth="1"/>
    <col min="6145" max="6145" width="12.28515625" style="586" customWidth="1"/>
    <col min="6146" max="6146" width="15.140625" style="586" customWidth="1"/>
    <col min="6147" max="6395" width="11.42578125" style="586"/>
    <col min="6396" max="6396" width="1.28515625" style="586" customWidth="1"/>
    <col min="6397" max="6397" width="56.42578125" style="586" customWidth="1"/>
    <col min="6398" max="6398" width="14.7109375" style="586" customWidth="1"/>
    <col min="6399" max="6399" width="15" style="586" customWidth="1"/>
    <col min="6400" max="6400" width="59.42578125" style="586" customWidth="1"/>
    <col min="6401" max="6401" width="12.28515625" style="586" customWidth="1"/>
    <col min="6402" max="6402" width="15.140625" style="586" customWidth="1"/>
    <col min="6403" max="6651" width="11.42578125" style="586"/>
    <col min="6652" max="6652" width="1.28515625" style="586" customWidth="1"/>
    <col min="6653" max="6653" width="56.42578125" style="586" customWidth="1"/>
    <col min="6654" max="6654" width="14.7109375" style="586" customWidth="1"/>
    <col min="6655" max="6655" width="15" style="586" customWidth="1"/>
    <col min="6656" max="6656" width="59.42578125" style="586" customWidth="1"/>
    <col min="6657" max="6657" width="12.28515625" style="586" customWidth="1"/>
    <col min="6658" max="6658" width="15.140625" style="586" customWidth="1"/>
    <col min="6659" max="6907" width="11.42578125" style="586"/>
    <col min="6908" max="6908" width="1.28515625" style="586" customWidth="1"/>
    <col min="6909" max="6909" width="56.42578125" style="586" customWidth="1"/>
    <col min="6910" max="6910" width="14.7109375" style="586" customWidth="1"/>
    <col min="6911" max="6911" width="15" style="586" customWidth="1"/>
    <col min="6912" max="6912" width="59.42578125" style="586" customWidth="1"/>
    <col min="6913" max="6913" width="12.28515625" style="586" customWidth="1"/>
    <col min="6914" max="6914" width="15.140625" style="586" customWidth="1"/>
    <col min="6915" max="7163" width="11.42578125" style="586"/>
    <col min="7164" max="7164" width="1.28515625" style="586" customWidth="1"/>
    <col min="7165" max="7165" width="56.42578125" style="586" customWidth="1"/>
    <col min="7166" max="7166" width="14.7109375" style="586" customWidth="1"/>
    <col min="7167" max="7167" width="15" style="586" customWidth="1"/>
    <col min="7168" max="7168" width="59.42578125" style="586" customWidth="1"/>
    <col min="7169" max="7169" width="12.28515625" style="586" customWidth="1"/>
    <col min="7170" max="7170" width="15.140625" style="586" customWidth="1"/>
    <col min="7171" max="7419" width="11.42578125" style="586"/>
    <col min="7420" max="7420" width="1.28515625" style="586" customWidth="1"/>
    <col min="7421" max="7421" width="56.42578125" style="586" customWidth="1"/>
    <col min="7422" max="7422" width="14.7109375" style="586" customWidth="1"/>
    <col min="7423" max="7423" width="15" style="586" customWidth="1"/>
    <col min="7424" max="7424" width="59.42578125" style="586" customWidth="1"/>
    <col min="7425" max="7425" width="12.28515625" style="586" customWidth="1"/>
    <col min="7426" max="7426" width="15.140625" style="586" customWidth="1"/>
    <col min="7427" max="7675" width="11.42578125" style="586"/>
    <col min="7676" max="7676" width="1.28515625" style="586" customWidth="1"/>
    <col min="7677" max="7677" width="56.42578125" style="586" customWidth="1"/>
    <col min="7678" max="7678" width="14.7109375" style="586" customWidth="1"/>
    <col min="7679" max="7679" width="15" style="586" customWidth="1"/>
    <col min="7680" max="7680" width="59.42578125" style="586" customWidth="1"/>
    <col min="7681" max="7681" width="12.28515625" style="586" customWidth="1"/>
    <col min="7682" max="7682" width="15.140625" style="586" customWidth="1"/>
    <col min="7683" max="7931" width="11.42578125" style="586"/>
    <col min="7932" max="7932" width="1.28515625" style="586" customWidth="1"/>
    <col min="7933" max="7933" width="56.42578125" style="586" customWidth="1"/>
    <col min="7934" max="7934" width="14.7109375" style="586" customWidth="1"/>
    <col min="7935" max="7935" width="15" style="586" customWidth="1"/>
    <col min="7936" max="7936" width="59.42578125" style="586" customWidth="1"/>
    <col min="7937" max="7937" width="12.28515625" style="586" customWidth="1"/>
    <col min="7938" max="7938" width="15.140625" style="586" customWidth="1"/>
    <col min="7939" max="8187" width="11.42578125" style="586"/>
    <col min="8188" max="8188" width="1.28515625" style="586" customWidth="1"/>
    <col min="8189" max="8189" width="56.42578125" style="586" customWidth="1"/>
    <col min="8190" max="8190" width="14.7109375" style="586" customWidth="1"/>
    <col min="8191" max="8191" width="15" style="586" customWidth="1"/>
    <col min="8192" max="8192" width="59.42578125" style="586" customWidth="1"/>
    <col min="8193" max="8193" width="12.28515625" style="586" customWidth="1"/>
    <col min="8194" max="8194" width="15.140625" style="586" customWidth="1"/>
    <col min="8195" max="8443" width="11.42578125" style="586"/>
    <col min="8444" max="8444" width="1.28515625" style="586" customWidth="1"/>
    <col min="8445" max="8445" width="56.42578125" style="586" customWidth="1"/>
    <col min="8446" max="8446" width="14.7109375" style="586" customWidth="1"/>
    <col min="8447" max="8447" width="15" style="586" customWidth="1"/>
    <col min="8448" max="8448" width="59.42578125" style="586" customWidth="1"/>
    <col min="8449" max="8449" width="12.28515625" style="586" customWidth="1"/>
    <col min="8450" max="8450" width="15.140625" style="586" customWidth="1"/>
    <col min="8451" max="8699" width="11.42578125" style="586"/>
    <col min="8700" max="8700" width="1.28515625" style="586" customWidth="1"/>
    <col min="8701" max="8701" width="56.42578125" style="586" customWidth="1"/>
    <col min="8702" max="8702" width="14.7109375" style="586" customWidth="1"/>
    <col min="8703" max="8703" width="15" style="586" customWidth="1"/>
    <col min="8704" max="8704" width="59.42578125" style="586" customWidth="1"/>
    <col min="8705" max="8705" width="12.28515625" style="586" customWidth="1"/>
    <col min="8706" max="8706" width="15.140625" style="586" customWidth="1"/>
    <col min="8707" max="8955" width="11.42578125" style="586"/>
    <col min="8956" max="8956" width="1.28515625" style="586" customWidth="1"/>
    <col min="8957" max="8957" width="56.42578125" style="586" customWidth="1"/>
    <col min="8958" max="8958" width="14.7109375" style="586" customWidth="1"/>
    <col min="8959" max="8959" width="15" style="586" customWidth="1"/>
    <col min="8960" max="8960" width="59.42578125" style="586" customWidth="1"/>
    <col min="8961" max="8961" width="12.28515625" style="586" customWidth="1"/>
    <col min="8962" max="8962" width="15.140625" style="586" customWidth="1"/>
    <col min="8963" max="9211" width="11.42578125" style="586"/>
    <col min="9212" max="9212" width="1.28515625" style="586" customWidth="1"/>
    <col min="9213" max="9213" width="56.42578125" style="586" customWidth="1"/>
    <col min="9214" max="9214" width="14.7109375" style="586" customWidth="1"/>
    <col min="9215" max="9215" width="15" style="586" customWidth="1"/>
    <col min="9216" max="9216" width="59.42578125" style="586" customWidth="1"/>
    <col min="9217" max="9217" width="12.28515625" style="586" customWidth="1"/>
    <col min="9218" max="9218" width="15.140625" style="586" customWidth="1"/>
    <col min="9219" max="9467" width="11.42578125" style="586"/>
    <col min="9468" max="9468" width="1.28515625" style="586" customWidth="1"/>
    <col min="9469" max="9469" width="56.42578125" style="586" customWidth="1"/>
    <col min="9470" max="9470" width="14.7109375" style="586" customWidth="1"/>
    <col min="9471" max="9471" width="15" style="586" customWidth="1"/>
    <col min="9472" max="9472" width="59.42578125" style="586" customWidth="1"/>
    <col min="9473" max="9473" width="12.28515625" style="586" customWidth="1"/>
    <col min="9474" max="9474" width="15.140625" style="586" customWidth="1"/>
    <col min="9475" max="9723" width="11.42578125" style="586"/>
    <col min="9724" max="9724" width="1.28515625" style="586" customWidth="1"/>
    <col min="9725" max="9725" width="56.42578125" style="586" customWidth="1"/>
    <col min="9726" max="9726" width="14.7109375" style="586" customWidth="1"/>
    <col min="9727" max="9727" width="15" style="586" customWidth="1"/>
    <col min="9728" max="9728" width="59.42578125" style="586" customWidth="1"/>
    <col min="9729" max="9729" width="12.28515625" style="586" customWidth="1"/>
    <col min="9730" max="9730" width="15.140625" style="586" customWidth="1"/>
    <col min="9731" max="9979" width="11.42578125" style="586"/>
    <col min="9980" max="9980" width="1.28515625" style="586" customWidth="1"/>
    <col min="9981" max="9981" width="56.42578125" style="586" customWidth="1"/>
    <col min="9982" max="9982" width="14.7109375" style="586" customWidth="1"/>
    <col min="9983" max="9983" width="15" style="586" customWidth="1"/>
    <col min="9984" max="9984" width="59.42578125" style="586" customWidth="1"/>
    <col min="9985" max="9985" width="12.28515625" style="586" customWidth="1"/>
    <col min="9986" max="9986" width="15.140625" style="586" customWidth="1"/>
    <col min="9987" max="10235" width="11.42578125" style="586"/>
    <col min="10236" max="10236" width="1.28515625" style="586" customWidth="1"/>
    <col min="10237" max="10237" width="56.42578125" style="586" customWidth="1"/>
    <col min="10238" max="10238" width="14.7109375" style="586" customWidth="1"/>
    <col min="10239" max="10239" width="15" style="586" customWidth="1"/>
    <col min="10240" max="10240" width="59.42578125" style="586" customWidth="1"/>
    <col min="10241" max="10241" width="12.28515625" style="586" customWidth="1"/>
    <col min="10242" max="10242" width="15.140625" style="586" customWidth="1"/>
    <col min="10243" max="10491" width="11.42578125" style="586"/>
    <col min="10492" max="10492" width="1.28515625" style="586" customWidth="1"/>
    <col min="10493" max="10493" width="56.42578125" style="586" customWidth="1"/>
    <col min="10494" max="10494" width="14.7109375" style="586" customWidth="1"/>
    <col min="10495" max="10495" width="15" style="586" customWidth="1"/>
    <col min="10496" max="10496" width="59.42578125" style="586" customWidth="1"/>
    <col min="10497" max="10497" width="12.28515625" style="586" customWidth="1"/>
    <col min="10498" max="10498" width="15.140625" style="586" customWidth="1"/>
    <col min="10499" max="10747" width="11.42578125" style="586"/>
    <col min="10748" max="10748" width="1.28515625" style="586" customWidth="1"/>
    <col min="10749" max="10749" width="56.42578125" style="586" customWidth="1"/>
    <col min="10750" max="10750" width="14.7109375" style="586" customWidth="1"/>
    <col min="10751" max="10751" width="15" style="586" customWidth="1"/>
    <col min="10752" max="10752" width="59.42578125" style="586" customWidth="1"/>
    <col min="10753" max="10753" width="12.28515625" style="586" customWidth="1"/>
    <col min="10754" max="10754" width="15.140625" style="586" customWidth="1"/>
    <col min="10755" max="11003" width="11.42578125" style="586"/>
    <col min="11004" max="11004" width="1.28515625" style="586" customWidth="1"/>
    <col min="11005" max="11005" width="56.42578125" style="586" customWidth="1"/>
    <col min="11006" max="11006" width="14.7109375" style="586" customWidth="1"/>
    <col min="11007" max="11007" width="15" style="586" customWidth="1"/>
    <col min="11008" max="11008" width="59.42578125" style="586" customWidth="1"/>
    <col min="11009" max="11009" width="12.28515625" style="586" customWidth="1"/>
    <col min="11010" max="11010" width="15.140625" style="586" customWidth="1"/>
    <col min="11011" max="11259" width="11.42578125" style="586"/>
    <col min="11260" max="11260" width="1.28515625" style="586" customWidth="1"/>
    <col min="11261" max="11261" width="56.42578125" style="586" customWidth="1"/>
    <col min="11262" max="11262" width="14.7109375" style="586" customWidth="1"/>
    <col min="11263" max="11263" width="15" style="586" customWidth="1"/>
    <col min="11264" max="11264" width="59.42578125" style="586" customWidth="1"/>
    <col min="11265" max="11265" width="12.28515625" style="586" customWidth="1"/>
    <col min="11266" max="11266" width="15.140625" style="586" customWidth="1"/>
    <col min="11267" max="11515" width="11.42578125" style="586"/>
    <col min="11516" max="11516" width="1.28515625" style="586" customWidth="1"/>
    <col min="11517" max="11517" width="56.42578125" style="586" customWidth="1"/>
    <col min="11518" max="11518" width="14.7109375" style="586" customWidth="1"/>
    <col min="11519" max="11519" width="15" style="586" customWidth="1"/>
    <col min="11520" max="11520" width="59.42578125" style="586" customWidth="1"/>
    <col min="11521" max="11521" width="12.28515625" style="586" customWidth="1"/>
    <col min="11522" max="11522" width="15.140625" style="586" customWidth="1"/>
    <col min="11523" max="11771" width="11.42578125" style="586"/>
    <col min="11772" max="11772" width="1.28515625" style="586" customWidth="1"/>
    <col min="11773" max="11773" width="56.42578125" style="586" customWidth="1"/>
    <col min="11774" max="11774" width="14.7109375" style="586" customWidth="1"/>
    <col min="11775" max="11775" width="15" style="586" customWidth="1"/>
    <col min="11776" max="11776" width="59.42578125" style="586" customWidth="1"/>
    <col min="11777" max="11777" width="12.28515625" style="586" customWidth="1"/>
    <col min="11778" max="11778" width="15.140625" style="586" customWidth="1"/>
    <col min="11779" max="12027" width="11.42578125" style="586"/>
    <col min="12028" max="12028" width="1.28515625" style="586" customWidth="1"/>
    <col min="12029" max="12029" width="56.42578125" style="586" customWidth="1"/>
    <col min="12030" max="12030" width="14.7109375" style="586" customWidth="1"/>
    <col min="12031" max="12031" width="15" style="586" customWidth="1"/>
    <col min="12032" max="12032" width="59.42578125" style="586" customWidth="1"/>
    <col min="12033" max="12033" width="12.28515625" style="586" customWidth="1"/>
    <col min="12034" max="12034" width="15.140625" style="586" customWidth="1"/>
    <col min="12035" max="12283" width="11.42578125" style="586"/>
    <col min="12284" max="12284" width="1.28515625" style="586" customWidth="1"/>
    <col min="12285" max="12285" width="56.42578125" style="586" customWidth="1"/>
    <col min="12286" max="12286" width="14.7109375" style="586" customWidth="1"/>
    <col min="12287" max="12287" width="15" style="586" customWidth="1"/>
    <col min="12288" max="12288" width="59.42578125" style="586" customWidth="1"/>
    <col min="12289" max="12289" width="12.28515625" style="586" customWidth="1"/>
    <col min="12290" max="12290" width="15.140625" style="586" customWidth="1"/>
    <col min="12291" max="12539" width="11.42578125" style="586"/>
    <col min="12540" max="12540" width="1.28515625" style="586" customWidth="1"/>
    <col min="12541" max="12541" width="56.42578125" style="586" customWidth="1"/>
    <col min="12542" max="12542" width="14.7109375" style="586" customWidth="1"/>
    <col min="12543" max="12543" width="15" style="586" customWidth="1"/>
    <col min="12544" max="12544" width="59.42578125" style="586" customWidth="1"/>
    <col min="12545" max="12545" width="12.28515625" style="586" customWidth="1"/>
    <col min="12546" max="12546" width="15.140625" style="586" customWidth="1"/>
    <col min="12547" max="12795" width="11.42578125" style="586"/>
    <col min="12796" max="12796" width="1.28515625" style="586" customWidth="1"/>
    <col min="12797" max="12797" width="56.42578125" style="586" customWidth="1"/>
    <col min="12798" max="12798" width="14.7109375" style="586" customWidth="1"/>
    <col min="12799" max="12799" width="15" style="586" customWidth="1"/>
    <col min="12800" max="12800" width="59.42578125" style="586" customWidth="1"/>
    <col min="12801" max="12801" width="12.28515625" style="586" customWidth="1"/>
    <col min="12802" max="12802" width="15.140625" style="586" customWidth="1"/>
    <col min="12803" max="13051" width="11.42578125" style="586"/>
    <col min="13052" max="13052" width="1.28515625" style="586" customWidth="1"/>
    <col min="13053" max="13053" width="56.42578125" style="586" customWidth="1"/>
    <col min="13054" max="13054" width="14.7109375" style="586" customWidth="1"/>
    <col min="13055" max="13055" width="15" style="586" customWidth="1"/>
    <col min="13056" max="13056" width="59.42578125" style="586" customWidth="1"/>
    <col min="13057" max="13057" width="12.28515625" style="586" customWidth="1"/>
    <col min="13058" max="13058" width="15.140625" style="586" customWidth="1"/>
    <col min="13059" max="13307" width="11.42578125" style="586"/>
    <col min="13308" max="13308" width="1.28515625" style="586" customWidth="1"/>
    <col min="13309" max="13309" width="56.42578125" style="586" customWidth="1"/>
    <col min="13310" max="13310" width="14.7109375" style="586" customWidth="1"/>
    <col min="13311" max="13311" width="15" style="586" customWidth="1"/>
    <col min="13312" max="13312" width="59.42578125" style="586" customWidth="1"/>
    <col min="13313" max="13313" width="12.28515625" style="586" customWidth="1"/>
    <col min="13314" max="13314" width="15.140625" style="586" customWidth="1"/>
    <col min="13315" max="13563" width="11.42578125" style="586"/>
    <col min="13564" max="13564" width="1.28515625" style="586" customWidth="1"/>
    <col min="13565" max="13565" width="56.42578125" style="586" customWidth="1"/>
    <col min="13566" max="13566" width="14.7109375" style="586" customWidth="1"/>
    <col min="13567" max="13567" width="15" style="586" customWidth="1"/>
    <col min="13568" max="13568" width="59.42578125" style="586" customWidth="1"/>
    <col min="13569" max="13569" width="12.28515625" style="586" customWidth="1"/>
    <col min="13570" max="13570" width="15.140625" style="586" customWidth="1"/>
    <col min="13571" max="13819" width="11.42578125" style="586"/>
    <col min="13820" max="13820" width="1.28515625" style="586" customWidth="1"/>
    <col min="13821" max="13821" width="56.42578125" style="586" customWidth="1"/>
    <col min="13822" max="13822" width="14.7109375" style="586" customWidth="1"/>
    <col min="13823" max="13823" width="15" style="586" customWidth="1"/>
    <col min="13824" max="13824" width="59.42578125" style="586" customWidth="1"/>
    <col min="13825" max="13825" width="12.28515625" style="586" customWidth="1"/>
    <col min="13826" max="13826" width="15.140625" style="586" customWidth="1"/>
    <col min="13827" max="14075" width="11.42578125" style="586"/>
    <col min="14076" max="14076" width="1.28515625" style="586" customWidth="1"/>
    <col min="14077" max="14077" width="56.42578125" style="586" customWidth="1"/>
    <col min="14078" max="14078" width="14.7109375" style="586" customWidth="1"/>
    <col min="14079" max="14079" width="15" style="586" customWidth="1"/>
    <col min="14080" max="14080" width="59.42578125" style="586" customWidth="1"/>
    <col min="14081" max="14081" width="12.28515625" style="586" customWidth="1"/>
    <col min="14082" max="14082" width="15.140625" style="586" customWidth="1"/>
    <col min="14083" max="14331" width="11.42578125" style="586"/>
    <col min="14332" max="14332" width="1.28515625" style="586" customWidth="1"/>
    <col min="14333" max="14333" width="56.42578125" style="586" customWidth="1"/>
    <col min="14334" max="14334" width="14.7109375" style="586" customWidth="1"/>
    <col min="14335" max="14335" width="15" style="586" customWidth="1"/>
    <col min="14336" max="14336" width="59.42578125" style="586" customWidth="1"/>
    <col min="14337" max="14337" width="12.28515625" style="586" customWidth="1"/>
    <col min="14338" max="14338" width="15.140625" style="586" customWidth="1"/>
    <col min="14339" max="14587" width="11.42578125" style="586"/>
    <col min="14588" max="14588" width="1.28515625" style="586" customWidth="1"/>
    <col min="14589" max="14589" width="56.42578125" style="586" customWidth="1"/>
    <col min="14590" max="14590" width="14.7109375" style="586" customWidth="1"/>
    <col min="14591" max="14591" width="15" style="586" customWidth="1"/>
    <col min="14592" max="14592" width="59.42578125" style="586" customWidth="1"/>
    <col min="14593" max="14593" width="12.28515625" style="586" customWidth="1"/>
    <col min="14594" max="14594" width="15.140625" style="586" customWidth="1"/>
    <col min="14595" max="14843" width="11.42578125" style="586"/>
    <col min="14844" max="14844" width="1.28515625" style="586" customWidth="1"/>
    <col min="14845" max="14845" width="56.42578125" style="586" customWidth="1"/>
    <col min="14846" max="14846" width="14.7109375" style="586" customWidth="1"/>
    <col min="14847" max="14847" width="15" style="586" customWidth="1"/>
    <col min="14848" max="14848" width="59.42578125" style="586" customWidth="1"/>
    <col min="14849" max="14849" width="12.28515625" style="586" customWidth="1"/>
    <col min="14850" max="14850" width="15.140625" style="586" customWidth="1"/>
    <col min="14851" max="15099" width="11.42578125" style="586"/>
    <col min="15100" max="15100" width="1.28515625" style="586" customWidth="1"/>
    <col min="15101" max="15101" width="56.42578125" style="586" customWidth="1"/>
    <col min="15102" max="15102" width="14.7109375" style="586" customWidth="1"/>
    <col min="15103" max="15103" width="15" style="586" customWidth="1"/>
    <col min="15104" max="15104" width="59.42578125" style="586" customWidth="1"/>
    <col min="15105" max="15105" width="12.28515625" style="586" customWidth="1"/>
    <col min="15106" max="15106" width="15.140625" style="586" customWidth="1"/>
    <col min="15107" max="15355" width="11.42578125" style="586"/>
    <col min="15356" max="15356" width="1.28515625" style="586" customWidth="1"/>
    <col min="15357" max="15357" width="56.42578125" style="586" customWidth="1"/>
    <col min="15358" max="15358" width="14.7109375" style="586" customWidth="1"/>
    <col min="15359" max="15359" width="15" style="586" customWidth="1"/>
    <col min="15360" max="15360" width="59.42578125" style="586" customWidth="1"/>
    <col min="15361" max="15361" width="12.28515625" style="586" customWidth="1"/>
    <col min="15362" max="15362" width="15.140625" style="586" customWidth="1"/>
    <col min="15363" max="15611" width="11.42578125" style="586"/>
    <col min="15612" max="15612" width="1.28515625" style="586" customWidth="1"/>
    <col min="15613" max="15613" width="56.42578125" style="586" customWidth="1"/>
    <col min="15614" max="15614" width="14.7109375" style="586" customWidth="1"/>
    <col min="15615" max="15615" width="15" style="586" customWidth="1"/>
    <col min="15616" max="15616" width="59.42578125" style="586" customWidth="1"/>
    <col min="15617" max="15617" width="12.28515625" style="586" customWidth="1"/>
    <col min="15618" max="15618" width="15.140625" style="586" customWidth="1"/>
    <col min="15619" max="15867" width="11.42578125" style="586"/>
    <col min="15868" max="15868" width="1.28515625" style="586" customWidth="1"/>
    <col min="15869" max="15869" width="56.42578125" style="586" customWidth="1"/>
    <col min="15870" max="15870" width="14.7109375" style="586" customWidth="1"/>
    <col min="15871" max="15871" width="15" style="586" customWidth="1"/>
    <col min="15872" max="15872" width="59.42578125" style="586" customWidth="1"/>
    <col min="15873" max="15873" width="12.28515625" style="586" customWidth="1"/>
    <col min="15874" max="15874" width="15.140625" style="586" customWidth="1"/>
    <col min="15875" max="16123" width="11.42578125" style="586"/>
    <col min="16124" max="16124" width="1.28515625" style="586" customWidth="1"/>
    <col min="16125" max="16125" width="56.42578125" style="586" customWidth="1"/>
    <col min="16126" max="16126" width="14.7109375" style="586" customWidth="1"/>
    <col min="16127" max="16127" width="15" style="586" customWidth="1"/>
    <col min="16128" max="16128" width="59.42578125" style="586" customWidth="1"/>
    <col min="16129" max="16129" width="12.28515625" style="586" customWidth="1"/>
    <col min="16130" max="16130" width="15.140625" style="586" customWidth="1"/>
    <col min="16131" max="16384" width="11.42578125" style="586"/>
  </cols>
  <sheetData>
    <row r="1" spans="2:7" ht="13.5" thickBot="1"/>
    <row r="2" spans="2:7">
      <c r="B2" s="1086" t="s">
        <v>1353</v>
      </c>
      <c r="C2" s="1087"/>
      <c r="D2" s="1087"/>
      <c r="E2" s="1087"/>
      <c r="F2" s="1087"/>
      <c r="G2" s="1088"/>
    </row>
    <row r="3" spans="2:7">
      <c r="B3" s="1089" t="s">
        <v>912</v>
      </c>
      <c r="C3" s="1090"/>
      <c r="D3" s="1090"/>
      <c r="E3" s="1090"/>
      <c r="F3" s="1090"/>
      <c r="G3" s="1091"/>
    </row>
    <row r="4" spans="2:7">
      <c r="B4" s="1089" t="s">
        <v>1816</v>
      </c>
      <c r="C4" s="1090"/>
      <c r="D4" s="1090"/>
      <c r="E4" s="1090"/>
      <c r="F4" s="1090"/>
      <c r="G4" s="1091"/>
    </row>
    <row r="5" spans="2:7" ht="13.5" thickBot="1">
      <c r="B5" s="1092" t="s">
        <v>928</v>
      </c>
      <c r="C5" s="1093"/>
      <c r="D5" s="1093"/>
      <c r="E5" s="1093"/>
      <c r="F5" s="1093"/>
      <c r="G5" s="1094"/>
    </row>
    <row r="6" spans="2:7" ht="39" thickBot="1">
      <c r="B6" s="588" t="s">
        <v>929</v>
      </c>
      <c r="C6" s="589" t="s">
        <v>1746</v>
      </c>
      <c r="D6" s="589" t="s">
        <v>1747</v>
      </c>
      <c r="E6" s="590" t="s">
        <v>929</v>
      </c>
      <c r="F6" s="589" t="s">
        <v>1746</v>
      </c>
      <c r="G6" s="589" t="s">
        <v>1747</v>
      </c>
    </row>
    <row r="7" spans="2:7">
      <c r="B7" s="906" t="s">
        <v>1</v>
      </c>
      <c r="C7" s="716"/>
      <c r="D7" s="716"/>
      <c r="E7" s="907" t="s">
        <v>2</v>
      </c>
      <c r="F7" s="716"/>
      <c r="G7" s="716"/>
    </row>
    <row r="8" spans="2:7">
      <c r="B8" s="906" t="s">
        <v>3</v>
      </c>
      <c r="C8" s="715"/>
      <c r="D8" s="715"/>
      <c r="E8" s="907" t="s">
        <v>4</v>
      </c>
      <c r="F8" s="715"/>
      <c r="G8" s="715"/>
    </row>
    <row r="9" spans="2:7">
      <c r="B9" s="726" t="s">
        <v>930</v>
      </c>
      <c r="C9" s="715">
        <v>3568146.85</v>
      </c>
      <c r="D9" s="715">
        <v>686968.43</v>
      </c>
      <c r="E9" s="908" t="s">
        <v>931</v>
      </c>
      <c r="F9" s="715">
        <v>146321.17000000001</v>
      </c>
      <c r="G9" s="715">
        <v>877491.02</v>
      </c>
    </row>
    <row r="10" spans="2:7">
      <c r="B10" s="909" t="s">
        <v>932</v>
      </c>
      <c r="C10" s="715">
        <v>120941.58</v>
      </c>
      <c r="D10" s="715">
        <v>5</v>
      </c>
      <c r="E10" s="910" t="s">
        <v>933</v>
      </c>
      <c r="F10" s="715">
        <v>-1</v>
      </c>
      <c r="G10" s="715">
        <v>-1</v>
      </c>
    </row>
    <row r="11" spans="2:7">
      <c r="B11" s="909" t="s">
        <v>934</v>
      </c>
      <c r="C11" s="715">
        <v>3447205.27</v>
      </c>
      <c r="D11" s="715">
        <v>686963.43</v>
      </c>
      <c r="E11" s="910" t="s">
        <v>935</v>
      </c>
      <c r="F11" s="715">
        <v>0</v>
      </c>
      <c r="G11" s="715">
        <v>200</v>
      </c>
    </row>
    <row r="12" spans="2:7">
      <c r="B12" s="909" t="s">
        <v>936</v>
      </c>
      <c r="C12" s="715">
        <v>0</v>
      </c>
      <c r="D12" s="715">
        <v>0</v>
      </c>
      <c r="E12" s="910" t="s">
        <v>937</v>
      </c>
      <c r="F12" s="715">
        <v>0</v>
      </c>
      <c r="G12" s="715">
        <v>651847.5</v>
      </c>
    </row>
    <row r="13" spans="2:7">
      <c r="B13" s="909" t="s">
        <v>1419</v>
      </c>
      <c r="C13" s="715">
        <v>0</v>
      </c>
      <c r="D13" s="715">
        <v>0</v>
      </c>
      <c r="E13" s="910" t="s">
        <v>938</v>
      </c>
      <c r="F13" s="715">
        <v>0</v>
      </c>
      <c r="G13" s="715">
        <v>0</v>
      </c>
    </row>
    <row r="14" spans="2:7">
      <c r="B14" s="909" t="s">
        <v>939</v>
      </c>
      <c r="C14" s="715">
        <v>0</v>
      </c>
      <c r="D14" s="715">
        <v>0</v>
      </c>
      <c r="E14" s="910" t="s">
        <v>940</v>
      </c>
      <c r="F14" s="715">
        <v>0</v>
      </c>
      <c r="G14" s="715">
        <v>0</v>
      </c>
    </row>
    <row r="15" spans="2:7" ht="25.5">
      <c r="B15" s="909" t="s">
        <v>941</v>
      </c>
      <c r="C15" s="715">
        <v>0</v>
      </c>
      <c r="D15" s="715">
        <v>0</v>
      </c>
      <c r="E15" s="910" t="s">
        <v>942</v>
      </c>
      <c r="F15" s="715">
        <v>0</v>
      </c>
      <c r="G15" s="715">
        <v>0</v>
      </c>
    </row>
    <row r="16" spans="2:7">
      <c r="B16" s="909" t="s">
        <v>943</v>
      </c>
      <c r="C16" s="715">
        <v>0</v>
      </c>
      <c r="D16" s="715">
        <v>0</v>
      </c>
      <c r="E16" s="910" t="s">
        <v>944</v>
      </c>
      <c r="F16" s="715">
        <v>146322.17000000001</v>
      </c>
      <c r="G16" s="715">
        <v>225444.52</v>
      </c>
    </row>
    <row r="17" spans="2:7">
      <c r="B17" s="726" t="s">
        <v>945</v>
      </c>
      <c r="C17" s="715">
        <v>47398.93</v>
      </c>
      <c r="D17" s="715">
        <v>48216.51</v>
      </c>
      <c r="E17" s="910" t="s">
        <v>946</v>
      </c>
      <c r="F17" s="715">
        <v>0</v>
      </c>
      <c r="G17" s="715">
        <v>0</v>
      </c>
    </row>
    <row r="18" spans="2:7">
      <c r="B18" s="909" t="s">
        <v>947</v>
      </c>
      <c r="C18" s="715">
        <v>0</v>
      </c>
      <c r="D18" s="715">
        <v>0</v>
      </c>
      <c r="E18" s="910" t="s">
        <v>948</v>
      </c>
      <c r="F18" s="715">
        <v>0</v>
      </c>
      <c r="G18" s="715">
        <v>0</v>
      </c>
    </row>
    <row r="19" spans="2:7">
      <c r="B19" s="909" t="s">
        <v>949</v>
      </c>
      <c r="C19" s="715">
        <v>0</v>
      </c>
      <c r="D19" s="715">
        <v>0</v>
      </c>
      <c r="E19" s="908" t="s">
        <v>950</v>
      </c>
      <c r="F19" s="715">
        <v>0</v>
      </c>
      <c r="G19" s="715">
        <v>0</v>
      </c>
    </row>
    <row r="20" spans="2:7">
      <c r="B20" s="909" t="s">
        <v>951</v>
      </c>
      <c r="C20" s="715">
        <v>15309.4</v>
      </c>
      <c r="D20" s="715">
        <v>15309.4</v>
      </c>
      <c r="E20" s="910" t="s">
        <v>952</v>
      </c>
      <c r="F20" s="715">
        <v>0</v>
      </c>
      <c r="G20" s="715">
        <v>0</v>
      </c>
    </row>
    <row r="21" spans="2:7">
      <c r="B21" s="909" t="s">
        <v>953</v>
      </c>
      <c r="C21" s="715">
        <v>0</v>
      </c>
      <c r="D21" s="715">
        <v>0</v>
      </c>
      <c r="E21" s="911" t="s">
        <v>954</v>
      </c>
      <c r="F21" s="715">
        <v>0</v>
      </c>
      <c r="G21" s="715">
        <v>0</v>
      </c>
    </row>
    <row r="22" spans="2:7">
      <c r="B22" s="909" t="s">
        <v>955</v>
      </c>
      <c r="C22" s="715">
        <v>0</v>
      </c>
      <c r="D22" s="715">
        <v>0</v>
      </c>
      <c r="E22" s="910" t="s">
        <v>956</v>
      </c>
      <c r="F22" s="715">
        <v>0</v>
      </c>
      <c r="G22" s="715">
        <v>0</v>
      </c>
    </row>
    <row r="23" spans="2:7">
      <c r="B23" s="909" t="s">
        <v>957</v>
      </c>
      <c r="C23" s="715">
        <v>0</v>
      </c>
      <c r="D23" s="715">
        <v>0</v>
      </c>
      <c r="E23" s="908" t="s">
        <v>958</v>
      </c>
      <c r="F23" s="715">
        <v>0</v>
      </c>
      <c r="G23" s="715">
        <v>0</v>
      </c>
    </row>
    <row r="24" spans="2:7">
      <c r="B24" s="909" t="s">
        <v>959</v>
      </c>
      <c r="C24" s="715">
        <v>32089.53</v>
      </c>
      <c r="D24" s="715">
        <v>32907.11</v>
      </c>
      <c r="E24" s="910" t="s">
        <v>960</v>
      </c>
      <c r="F24" s="715">
        <v>0</v>
      </c>
      <c r="G24" s="715">
        <v>0</v>
      </c>
    </row>
    <row r="25" spans="2:7">
      <c r="B25" s="726" t="s">
        <v>961</v>
      </c>
      <c r="C25" s="715">
        <v>0.04</v>
      </c>
      <c r="D25" s="715">
        <v>0.04</v>
      </c>
      <c r="E25" s="910" t="s">
        <v>962</v>
      </c>
      <c r="F25" s="715">
        <v>0</v>
      </c>
      <c r="G25" s="715">
        <v>0</v>
      </c>
    </row>
    <row r="26" spans="2:7" ht="25.5">
      <c r="B26" s="909" t="s">
        <v>963</v>
      </c>
      <c r="C26" s="715">
        <v>0</v>
      </c>
      <c r="D26" s="715">
        <v>0</v>
      </c>
      <c r="E26" s="908" t="s">
        <v>964</v>
      </c>
      <c r="F26" s="715">
        <v>0</v>
      </c>
      <c r="G26" s="715">
        <v>0</v>
      </c>
    </row>
    <row r="27" spans="2:7" ht="25.5">
      <c r="B27" s="909" t="s">
        <v>965</v>
      </c>
      <c r="C27" s="715">
        <v>0</v>
      </c>
      <c r="D27" s="715">
        <v>0</v>
      </c>
      <c r="E27" s="908" t="s">
        <v>966</v>
      </c>
      <c r="F27" s="591">
        <v>25</v>
      </c>
      <c r="G27" s="591">
        <v>25</v>
      </c>
    </row>
    <row r="28" spans="2:7">
      <c r="B28" s="909" t="s">
        <v>967</v>
      </c>
      <c r="C28" s="715">
        <v>0</v>
      </c>
      <c r="D28" s="715">
        <v>0</v>
      </c>
      <c r="E28" s="910" t="s">
        <v>968</v>
      </c>
      <c r="F28" s="591">
        <v>0</v>
      </c>
      <c r="G28" s="591">
        <v>0</v>
      </c>
    </row>
    <row r="29" spans="2:7">
      <c r="B29" s="909" t="s">
        <v>969</v>
      </c>
      <c r="C29" s="715">
        <v>0.04</v>
      </c>
      <c r="D29" s="715">
        <v>0.04</v>
      </c>
      <c r="E29" s="910" t="s">
        <v>970</v>
      </c>
      <c r="F29" s="591">
        <v>0</v>
      </c>
      <c r="G29" s="591">
        <v>0</v>
      </c>
    </row>
    <row r="30" spans="2:7">
      <c r="B30" s="909" t="s">
        <v>971</v>
      </c>
      <c r="C30" s="715">
        <v>0</v>
      </c>
      <c r="D30" s="715">
        <v>0</v>
      </c>
      <c r="E30" s="910" t="s">
        <v>972</v>
      </c>
      <c r="F30" s="591">
        <v>25</v>
      </c>
      <c r="G30" s="591">
        <v>25</v>
      </c>
    </row>
    <row r="31" spans="2:7" ht="25.5">
      <c r="B31" s="726" t="s">
        <v>973</v>
      </c>
      <c r="C31" s="715">
        <v>0</v>
      </c>
      <c r="D31" s="715">
        <v>0</v>
      </c>
      <c r="E31" s="908" t="s">
        <v>974</v>
      </c>
      <c r="F31" s="715">
        <v>0</v>
      </c>
      <c r="G31" s="715">
        <v>0</v>
      </c>
    </row>
    <row r="32" spans="2:7">
      <c r="B32" s="909" t="s">
        <v>975</v>
      </c>
      <c r="C32" s="715">
        <v>0</v>
      </c>
      <c r="D32" s="715">
        <v>0</v>
      </c>
      <c r="E32" s="910" t="s">
        <v>976</v>
      </c>
      <c r="F32" s="715">
        <v>0</v>
      </c>
      <c r="G32" s="715">
        <v>0</v>
      </c>
    </row>
    <row r="33" spans="2:7">
      <c r="B33" s="909" t="s">
        <v>977</v>
      </c>
      <c r="C33" s="715">
        <v>0</v>
      </c>
      <c r="D33" s="715">
        <v>0</v>
      </c>
      <c r="E33" s="910" t="s">
        <v>978</v>
      </c>
      <c r="F33" s="715">
        <v>0</v>
      </c>
      <c r="G33" s="715">
        <v>0</v>
      </c>
    </row>
    <row r="34" spans="2:7">
      <c r="B34" s="909" t="s">
        <v>979</v>
      </c>
      <c r="C34" s="715">
        <v>0</v>
      </c>
      <c r="D34" s="715">
        <v>0</v>
      </c>
      <c r="E34" s="910" t="s">
        <v>980</v>
      </c>
      <c r="F34" s="715">
        <v>0</v>
      </c>
      <c r="G34" s="715">
        <v>0</v>
      </c>
    </row>
    <row r="35" spans="2:7">
      <c r="B35" s="909" t="s">
        <v>981</v>
      </c>
      <c r="C35" s="715">
        <v>0</v>
      </c>
      <c r="D35" s="715">
        <v>0</v>
      </c>
      <c r="E35" s="910" t="s">
        <v>982</v>
      </c>
      <c r="F35" s="715">
        <v>0</v>
      </c>
      <c r="G35" s="715">
        <v>0</v>
      </c>
    </row>
    <row r="36" spans="2:7">
      <c r="B36" s="909" t="s">
        <v>983</v>
      </c>
      <c r="C36" s="715">
        <v>0</v>
      </c>
      <c r="D36" s="715">
        <v>0</v>
      </c>
      <c r="E36" s="910" t="s">
        <v>984</v>
      </c>
      <c r="F36" s="715">
        <v>0</v>
      </c>
      <c r="G36" s="715">
        <v>0</v>
      </c>
    </row>
    <row r="37" spans="2:7">
      <c r="B37" s="726" t="s">
        <v>985</v>
      </c>
      <c r="C37" s="715">
        <v>0</v>
      </c>
      <c r="D37" s="715">
        <v>0</v>
      </c>
      <c r="E37" s="910" t="s">
        <v>986</v>
      </c>
      <c r="F37" s="715">
        <v>0</v>
      </c>
      <c r="G37" s="715">
        <v>0</v>
      </c>
    </row>
    <row r="38" spans="2:7">
      <c r="B38" s="726" t="s">
        <v>987</v>
      </c>
      <c r="C38" s="715">
        <v>0</v>
      </c>
      <c r="D38" s="715">
        <v>0</v>
      </c>
      <c r="E38" s="908" t="s">
        <v>988</v>
      </c>
      <c r="F38" s="715">
        <v>0</v>
      </c>
      <c r="G38" s="715">
        <v>0</v>
      </c>
    </row>
    <row r="39" spans="2:7" ht="25.5">
      <c r="B39" s="909" t="s">
        <v>989</v>
      </c>
      <c r="C39" s="715">
        <v>0</v>
      </c>
      <c r="D39" s="715">
        <v>0</v>
      </c>
      <c r="E39" s="910" t="s">
        <v>990</v>
      </c>
      <c r="F39" s="715">
        <v>0</v>
      </c>
      <c r="G39" s="715">
        <v>0</v>
      </c>
    </row>
    <row r="40" spans="2:7">
      <c r="B40" s="909" t="s">
        <v>991</v>
      </c>
      <c r="C40" s="715">
        <v>0</v>
      </c>
      <c r="D40" s="715">
        <v>0</v>
      </c>
      <c r="E40" s="910" t="s">
        <v>992</v>
      </c>
      <c r="F40" s="715">
        <v>0</v>
      </c>
      <c r="G40" s="715">
        <v>0</v>
      </c>
    </row>
    <row r="41" spans="2:7">
      <c r="B41" s="726" t="s">
        <v>993</v>
      </c>
      <c r="C41" s="715">
        <v>0</v>
      </c>
      <c r="D41" s="715">
        <v>0</v>
      </c>
      <c r="E41" s="910" t="s">
        <v>994</v>
      </c>
      <c r="F41" s="715">
        <v>0</v>
      </c>
      <c r="G41" s="715">
        <v>0</v>
      </c>
    </row>
    <row r="42" spans="2:7">
      <c r="B42" s="909" t="s">
        <v>995</v>
      </c>
      <c r="C42" s="715">
        <v>0</v>
      </c>
      <c r="D42" s="715">
        <v>0</v>
      </c>
      <c r="E42" s="908" t="s">
        <v>996</v>
      </c>
      <c r="F42" s="715">
        <v>0.06</v>
      </c>
      <c r="G42" s="715">
        <v>2337.3200000000002</v>
      </c>
    </row>
    <row r="43" spans="2:7">
      <c r="B43" s="909" t="s">
        <v>997</v>
      </c>
      <c r="C43" s="715">
        <v>0</v>
      </c>
      <c r="D43" s="715">
        <v>0</v>
      </c>
      <c r="E43" s="910" t="s">
        <v>998</v>
      </c>
      <c r="F43" s="715">
        <v>0</v>
      </c>
      <c r="G43" s="715">
        <v>0</v>
      </c>
    </row>
    <row r="44" spans="2:7" ht="25.5">
      <c r="B44" s="909" t="s">
        <v>999</v>
      </c>
      <c r="C44" s="715">
        <v>0</v>
      </c>
      <c r="D44" s="715">
        <v>0</v>
      </c>
      <c r="E44" s="910" t="s">
        <v>1000</v>
      </c>
      <c r="F44" s="715">
        <v>0</v>
      </c>
      <c r="G44" s="715">
        <v>0</v>
      </c>
    </row>
    <row r="45" spans="2:7">
      <c r="B45" s="909" t="s">
        <v>1001</v>
      </c>
      <c r="C45" s="715">
        <v>0</v>
      </c>
      <c r="D45" s="715">
        <v>0</v>
      </c>
      <c r="E45" s="910" t="s">
        <v>1002</v>
      </c>
      <c r="F45" s="715">
        <v>0.06</v>
      </c>
      <c r="G45" s="715">
        <v>2337.3200000000002</v>
      </c>
    </row>
    <row r="46" spans="2:7">
      <c r="B46" s="726"/>
      <c r="C46" s="715"/>
      <c r="D46" s="715"/>
      <c r="E46" s="908"/>
      <c r="F46" s="715"/>
      <c r="G46" s="715"/>
    </row>
    <row r="47" spans="2:7">
      <c r="B47" s="906" t="s">
        <v>1003</v>
      </c>
      <c r="C47" s="715">
        <v>3615545.8200000003</v>
      </c>
      <c r="D47" s="715">
        <v>735184.9800000001</v>
      </c>
      <c r="E47" s="907" t="s">
        <v>1004</v>
      </c>
      <c r="F47" s="715">
        <f>25+146321.23</f>
        <v>146346.23000000001</v>
      </c>
      <c r="G47" s="715">
        <f>25+879828.34</f>
        <v>879853.34</v>
      </c>
    </row>
    <row r="48" spans="2:7">
      <c r="B48" s="906"/>
      <c r="C48" s="715"/>
      <c r="D48" s="715"/>
      <c r="E48" s="907"/>
      <c r="F48" s="715"/>
      <c r="G48" s="715"/>
    </row>
    <row r="49" spans="2:7">
      <c r="B49" s="906" t="s">
        <v>37</v>
      </c>
      <c r="C49" s="715"/>
      <c r="D49" s="715"/>
      <c r="E49" s="907" t="s">
        <v>38</v>
      </c>
      <c r="F49" s="715"/>
      <c r="G49" s="715"/>
    </row>
    <row r="50" spans="2:7">
      <c r="B50" s="726" t="s">
        <v>1005</v>
      </c>
      <c r="C50" s="715">
        <v>0</v>
      </c>
      <c r="D50" s="715">
        <v>0</v>
      </c>
      <c r="E50" s="908" t="s">
        <v>1006</v>
      </c>
      <c r="F50" s="715">
        <v>0</v>
      </c>
      <c r="G50" s="715">
        <v>0</v>
      </c>
    </row>
    <row r="51" spans="2:7">
      <c r="B51" s="726" t="s">
        <v>1007</v>
      </c>
      <c r="C51" s="715">
        <v>0</v>
      </c>
      <c r="D51" s="715">
        <v>0</v>
      </c>
      <c r="E51" s="908" t="s">
        <v>1008</v>
      </c>
      <c r="F51" s="715">
        <v>0</v>
      </c>
      <c r="G51" s="715">
        <v>0</v>
      </c>
    </row>
    <row r="52" spans="2:7">
      <c r="B52" s="726" t="s">
        <v>1009</v>
      </c>
      <c r="C52" s="715">
        <v>19878478.48</v>
      </c>
      <c r="D52" s="715">
        <v>14392542.970000001</v>
      </c>
      <c r="E52" s="908" t="s">
        <v>1010</v>
      </c>
      <c r="F52" s="715">
        <v>0</v>
      </c>
      <c r="G52" s="715">
        <v>0</v>
      </c>
    </row>
    <row r="53" spans="2:7">
      <c r="B53" s="726" t="s">
        <v>1011</v>
      </c>
      <c r="C53" s="715">
        <v>2569726.25</v>
      </c>
      <c r="D53" s="715">
        <v>2569726.25</v>
      </c>
      <c r="E53" s="908" t="s">
        <v>1012</v>
      </c>
      <c r="F53" s="715">
        <v>0</v>
      </c>
      <c r="G53" s="715">
        <v>0</v>
      </c>
    </row>
    <row r="54" spans="2:7" ht="25.5">
      <c r="B54" s="726" t="s">
        <v>1013</v>
      </c>
      <c r="C54" s="715">
        <v>28000</v>
      </c>
      <c r="D54" s="715">
        <v>28000</v>
      </c>
      <c r="E54" s="908" t="s">
        <v>1014</v>
      </c>
      <c r="F54" s="715">
        <v>0</v>
      </c>
      <c r="G54" s="715">
        <v>0</v>
      </c>
    </row>
    <row r="55" spans="2:7">
      <c r="B55" s="726" t="s">
        <v>1015</v>
      </c>
      <c r="C55" s="715">
        <v>-2330951.04</v>
      </c>
      <c r="D55" s="715">
        <v>-2288401.96</v>
      </c>
      <c r="E55" s="908" t="s">
        <v>1016</v>
      </c>
      <c r="F55" s="715">
        <v>0</v>
      </c>
      <c r="G55" s="715">
        <v>0</v>
      </c>
    </row>
    <row r="56" spans="2:7">
      <c r="B56" s="726" t="s">
        <v>1017</v>
      </c>
      <c r="C56" s="715">
        <v>0</v>
      </c>
      <c r="D56" s="715">
        <v>0</v>
      </c>
      <c r="E56" s="907"/>
      <c r="F56" s="715"/>
      <c r="G56" s="715"/>
    </row>
    <row r="57" spans="2:7">
      <c r="B57" s="726" t="s">
        <v>1018</v>
      </c>
      <c r="C57" s="715">
        <v>0</v>
      </c>
      <c r="D57" s="715">
        <v>0</v>
      </c>
      <c r="E57" s="907" t="s">
        <v>1019</v>
      </c>
      <c r="F57" s="715">
        <v>0</v>
      </c>
      <c r="G57" s="715">
        <v>0</v>
      </c>
    </row>
    <row r="58" spans="2:7">
      <c r="B58" s="726" t="s">
        <v>1020</v>
      </c>
      <c r="C58" s="715">
        <v>0</v>
      </c>
      <c r="D58" s="715">
        <v>0</v>
      </c>
      <c r="E58" s="912"/>
      <c r="F58" s="715"/>
      <c r="G58" s="715"/>
    </row>
    <row r="59" spans="2:7">
      <c r="B59" s="726"/>
      <c r="C59" s="715"/>
      <c r="D59" s="715"/>
      <c r="E59" s="907" t="s">
        <v>1021</v>
      </c>
      <c r="F59" s="715">
        <f>25+146321.23</f>
        <v>146346.23000000001</v>
      </c>
      <c r="G59" s="715">
        <f>25+879828.34</f>
        <v>879853.34</v>
      </c>
    </row>
    <row r="60" spans="2:7">
      <c r="B60" s="906" t="s">
        <v>1022</v>
      </c>
      <c r="C60" s="715">
        <v>20145253.690000001</v>
      </c>
      <c r="D60" s="715">
        <v>14701867.259999998</v>
      </c>
      <c r="E60" s="908"/>
      <c r="F60" s="715"/>
      <c r="G60" s="715"/>
    </row>
    <row r="61" spans="2:7">
      <c r="B61" s="726"/>
      <c r="C61" s="715"/>
      <c r="D61" s="715"/>
      <c r="E61" s="907" t="s">
        <v>1023</v>
      </c>
      <c r="F61" s="715"/>
      <c r="G61" s="715"/>
    </row>
    <row r="62" spans="2:7">
      <c r="B62" s="906" t="s">
        <v>1024</v>
      </c>
      <c r="C62" s="715">
        <v>23760799.510000002</v>
      </c>
      <c r="D62" s="715">
        <v>15437052.239999998</v>
      </c>
      <c r="E62" s="907"/>
      <c r="F62" s="715"/>
      <c r="G62" s="715"/>
    </row>
    <row r="63" spans="2:7">
      <c r="B63" s="726"/>
      <c r="C63" s="715"/>
      <c r="D63" s="715"/>
      <c r="E63" s="907" t="s">
        <v>1025</v>
      </c>
      <c r="F63" s="715">
        <v>14041057.529999999</v>
      </c>
      <c r="G63" s="715">
        <v>14041057.529999999</v>
      </c>
    </row>
    <row r="64" spans="2:7">
      <c r="B64" s="726"/>
      <c r="C64" s="715"/>
      <c r="D64" s="715"/>
      <c r="E64" s="908" t="s">
        <v>1026</v>
      </c>
      <c r="F64" s="715">
        <v>0</v>
      </c>
      <c r="G64" s="715">
        <v>0</v>
      </c>
    </row>
    <row r="65" spans="2:7">
      <c r="B65" s="726"/>
      <c r="C65" s="715"/>
      <c r="D65" s="715"/>
      <c r="E65" s="908" t="s">
        <v>1027</v>
      </c>
      <c r="F65" s="715">
        <v>0</v>
      </c>
      <c r="G65" s="715">
        <v>0</v>
      </c>
    </row>
    <row r="66" spans="2:7">
      <c r="B66" s="726"/>
      <c r="C66" s="715"/>
      <c r="D66" s="715"/>
      <c r="E66" s="908" t="s">
        <v>1028</v>
      </c>
      <c r="F66" s="715">
        <v>14041057.529999999</v>
      </c>
      <c r="G66" s="715">
        <v>14041057.529999999</v>
      </c>
    </row>
    <row r="67" spans="2:7">
      <c r="B67" s="726"/>
      <c r="C67" s="715"/>
      <c r="D67" s="715"/>
      <c r="E67" s="908"/>
      <c r="F67" s="715"/>
      <c r="G67" s="715"/>
    </row>
    <row r="68" spans="2:7">
      <c r="B68" s="726"/>
      <c r="C68" s="715"/>
      <c r="D68" s="715"/>
      <c r="E68" s="907" t="s">
        <v>1029</v>
      </c>
      <c r="F68" s="715">
        <v>9573395.2600000016</v>
      </c>
      <c r="G68" s="715">
        <v>516140.88</v>
      </c>
    </row>
    <row r="69" spans="2:7">
      <c r="B69" s="726"/>
      <c r="C69" s="715"/>
      <c r="D69" s="715"/>
      <c r="E69" s="908" t="s">
        <v>1030</v>
      </c>
      <c r="F69" s="715">
        <v>9057254.3800000008</v>
      </c>
      <c r="G69" s="715">
        <v>586836.35</v>
      </c>
    </row>
    <row r="70" spans="2:7">
      <c r="B70" s="726"/>
      <c r="C70" s="715"/>
      <c r="D70" s="715"/>
      <c r="E70" s="908" t="s">
        <v>1031</v>
      </c>
      <c r="F70" s="715">
        <v>516140.88</v>
      </c>
      <c r="G70" s="715">
        <v>-70695.47</v>
      </c>
    </row>
    <row r="71" spans="2:7">
      <c r="B71" s="726"/>
      <c r="C71" s="715"/>
      <c r="D71" s="715"/>
      <c r="E71" s="908" t="s">
        <v>1032</v>
      </c>
      <c r="F71" s="715">
        <v>0</v>
      </c>
      <c r="G71" s="715">
        <v>0</v>
      </c>
    </row>
    <row r="72" spans="2:7">
      <c r="B72" s="726"/>
      <c r="C72" s="715"/>
      <c r="D72" s="715"/>
      <c r="E72" s="908" t="s">
        <v>1033</v>
      </c>
      <c r="F72" s="715">
        <v>0</v>
      </c>
      <c r="G72" s="715">
        <v>0</v>
      </c>
    </row>
    <row r="73" spans="2:7">
      <c r="B73" s="726"/>
      <c r="C73" s="715"/>
      <c r="D73" s="715"/>
      <c r="E73" s="908" t="s">
        <v>1034</v>
      </c>
      <c r="F73" s="715">
        <v>0</v>
      </c>
      <c r="G73" s="715">
        <v>0</v>
      </c>
    </row>
    <row r="74" spans="2:7">
      <c r="B74" s="726"/>
      <c r="C74" s="715"/>
      <c r="D74" s="715"/>
      <c r="E74" s="908"/>
      <c r="F74" s="715"/>
      <c r="G74" s="715"/>
    </row>
    <row r="75" spans="2:7" ht="25.5">
      <c r="B75" s="726"/>
      <c r="C75" s="715"/>
      <c r="D75" s="715"/>
      <c r="E75" s="907" t="s">
        <v>1035</v>
      </c>
      <c r="F75" s="715">
        <v>0</v>
      </c>
      <c r="G75" s="715">
        <v>0</v>
      </c>
    </row>
    <row r="76" spans="2:7">
      <c r="B76" s="726"/>
      <c r="C76" s="715"/>
      <c r="D76" s="715"/>
      <c r="E76" s="908" t="s">
        <v>1036</v>
      </c>
      <c r="F76" s="715">
        <v>0</v>
      </c>
      <c r="G76" s="715">
        <v>0</v>
      </c>
    </row>
    <row r="77" spans="2:7">
      <c r="B77" s="726"/>
      <c r="C77" s="715"/>
      <c r="D77" s="715"/>
      <c r="E77" s="908" t="s">
        <v>1037</v>
      </c>
      <c r="F77" s="715">
        <v>0</v>
      </c>
      <c r="G77" s="715">
        <v>0</v>
      </c>
    </row>
    <row r="78" spans="2:7">
      <c r="B78" s="726"/>
      <c r="C78" s="715"/>
      <c r="D78" s="715"/>
      <c r="E78" s="908"/>
      <c r="F78" s="715"/>
      <c r="G78" s="715"/>
    </row>
    <row r="79" spans="2:7">
      <c r="B79" s="726"/>
      <c r="C79" s="715"/>
      <c r="D79" s="715"/>
      <c r="E79" s="907" t="s">
        <v>1038</v>
      </c>
      <c r="F79" s="715">
        <v>23614452.789999999</v>
      </c>
      <c r="G79" s="715">
        <v>14557198.41</v>
      </c>
    </row>
    <row r="80" spans="2:7">
      <c r="B80" s="726"/>
      <c r="C80" s="715"/>
      <c r="D80" s="715"/>
      <c r="E80" s="908"/>
      <c r="F80" s="715"/>
      <c r="G80" s="715"/>
    </row>
    <row r="81" spans="2:8">
      <c r="B81" s="726"/>
      <c r="C81" s="715"/>
      <c r="D81" s="715"/>
      <c r="E81" s="907" t="s">
        <v>1039</v>
      </c>
      <c r="F81" s="715">
        <f>25+1+23760774.02</f>
        <v>23760800.02</v>
      </c>
      <c r="G81" s="715">
        <f>25+15437026.75</f>
        <v>15437051.75</v>
      </c>
      <c r="H81" s="592">
        <f>+C62-F81</f>
        <v>-0.50999999791383743</v>
      </c>
    </row>
    <row r="82" spans="2:8" ht="13.5" thickBot="1">
      <c r="B82" s="593"/>
      <c r="C82" s="594"/>
      <c r="D82" s="594"/>
      <c r="E82" s="595"/>
      <c r="F82" s="596"/>
      <c r="G82" s="596"/>
      <c r="H82" s="592"/>
    </row>
    <row r="83" spans="2:8">
      <c r="B83" s="597"/>
      <c r="C83" s="598"/>
      <c r="D83" s="598"/>
      <c r="E83" s="597"/>
      <c r="F83" s="598"/>
      <c r="G83" s="598"/>
    </row>
    <row r="84" spans="2:8">
      <c r="B84" s="597"/>
      <c r="C84" s="598"/>
      <c r="D84" s="598"/>
      <c r="E84" s="597"/>
      <c r="F84" s="598"/>
      <c r="G84" s="598"/>
    </row>
    <row r="85" spans="2:8">
      <c r="B85" s="597"/>
      <c r="C85" s="598"/>
      <c r="D85" s="598"/>
      <c r="E85" s="597"/>
      <c r="F85" s="598"/>
      <c r="G85" s="598"/>
    </row>
    <row r="86" spans="2:8">
      <c r="B86" s="597"/>
      <c r="C86" s="598"/>
      <c r="D86" s="598"/>
      <c r="E86" s="597"/>
      <c r="F86" s="598"/>
      <c r="G86" s="598"/>
    </row>
    <row r="87" spans="2:8">
      <c r="B87" s="597"/>
      <c r="C87" s="598"/>
      <c r="D87" s="598"/>
      <c r="E87" s="597"/>
      <c r="F87" s="598"/>
      <c r="G87" s="598"/>
    </row>
    <row r="88" spans="2:8">
      <c r="B88" s="597"/>
      <c r="C88" s="598"/>
      <c r="D88" s="598"/>
      <c r="E88" s="597"/>
      <c r="F88" s="598"/>
      <c r="G88" s="598"/>
    </row>
    <row r="89" spans="2:8">
      <c r="B89" s="597"/>
      <c r="C89" s="598"/>
      <c r="D89" s="598"/>
      <c r="E89" s="597"/>
      <c r="F89" s="598"/>
      <c r="G89" s="598"/>
    </row>
    <row r="90" spans="2:8">
      <c r="B90" s="597"/>
      <c r="C90" s="598"/>
      <c r="D90" s="598"/>
      <c r="E90" s="597"/>
      <c r="F90" s="598"/>
      <c r="G90" s="598"/>
    </row>
    <row r="96" spans="2:8">
      <c r="F96" s="599"/>
    </row>
  </sheetData>
  <mergeCells count="4">
    <mergeCell ref="B2:G2"/>
    <mergeCell ref="B3:G3"/>
    <mergeCell ref="B4:G4"/>
    <mergeCell ref="B5:G5"/>
  </mergeCells>
  <pageMargins left="0.51181102362204722" right="0.11811023622047245" top="0.15748031496062992" bottom="0.15748031496062992" header="0.31496062992125984" footer="0.31496062992125984"/>
  <pageSetup scale="52"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I42"/>
  <sheetViews>
    <sheetView workbookViewId="0">
      <selection activeCell="A50" sqref="A1:I50"/>
    </sheetView>
  </sheetViews>
  <sheetFormatPr baseColWidth="10" defaultRowHeight="12.75"/>
  <cols>
    <col min="1" max="1" width="5" style="119" customWidth="1"/>
    <col min="2" max="2" width="43" style="119" customWidth="1"/>
    <col min="3" max="3" width="12.85546875" style="119" customWidth="1"/>
    <col min="4" max="4" width="13.28515625" style="119" customWidth="1"/>
    <col min="5" max="5" width="15" style="119" customWidth="1"/>
    <col min="6" max="6" width="16.5703125" style="119" customWidth="1"/>
    <col min="7" max="7" width="13.42578125" style="119" customWidth="1"/>
    <col min="8" max="8" width="14" style="119" customWidth="1"/>
    <col min="9" max="9" width="15" style="119" customWidth="1"/>
    <col min="10" max="256" width="11.42578125" style="119"/>
    <col min="257" max="257" width="5" style="119" customWidth="1"/>
    <col min="258" max="258" width="43" style="119" customWidth="1"/>
    <col min="259" max="259" width="12.85546875" style="119" customWidth="1"/>
    <col min="260" max="260" width="13.28515625" style="119" customWidth="1"/>
    <col min="261" max="261" width="15" style="119" customWidth="1"/>
    <col min="262" max="262" width="16.5703125" style="119" customWidth="1"/>
    <col min="263" max="263" width="13.42578125" style="119" customWidth="1"/>
    <col min="264" max="264" width="14" style="119" customWidth="1"/>
    <col min="265" max="265" width="15" style="119" customWidth="1"/>
    <col min="266" max="512" width="11.42578125" style="119"/>
    <col min="513" max="513" width="5" style="119" customWidth="1"/>
    <col min="514" max="514" width="43" style="119" customWidth="1"/>
    <col min="515" max="515" width="12.85546875" style="119" customWidth="1"/>
    <col min="516" max="516" width="13.28515625" style="119" customWidth="1"/>
    <col min="517" max="517" width="15" style="119" customWidth="1"/>
    <col min="518" max="518" width="16.5703125" style="119" customWidth="1"/>
    <col min="519" max="519" width="13.42578125" style="119" customWidth="1"/>
    <col min="520" max="520" width="14" style="119" customWidth="1"/>
    <col min="521" max="521" width="15" style="119" customWidth="1"/>
    <col min="522" max="768" width="11.42578125" style="119"/>
    <col min="769" max="769" width="5" style="119" customWidth="1"/>
    <col min="770" max="770" width="43" style="119" customWidth="1"/>
    <col min="771" max="771" width="12.85546875" style="119" customWidth="1"/>
    <col min="772" max="772" width="13.28515625" style="119" customWidth="1"/>
    <col min="773" max="773" width="15" style="119" customWidth="1"/>
    <col min="774" max="774" width="16.5703125" style="119" customWidth="1"/>
    <col min="775" max="775" width="13.42578125" style="119" customWidth="1"/>
    <col min="776" max="776" width="14" style="119" customWidth="1"/>
    <col min="777" max="777" width="15" style="119" customWidth="1"/>
    <col min="778" max="1024" width="11.42578125" style="119"/>
    <col min="1025" max="1025" width="5" style="119" customWidth="1"/>
    <col min="1026" max="1026" width="43" style="119" customWidth="1"/>
    <col min="1027" max="1027" width="12.85546875" style="119" customWidth="1"/>
    <col min="1028" max="1028" width="13.28515625" style="119" customWidth="1"/>
    <col min="1029" max="1029" width="15" style="119" customWidth="1"/>
    <col min="1030" max="1030" width="16.5703125" style="119" customWidth="1"/>
    <col min="1031" max="1031" width="13.42578125" style="119" customWidth="1"/>
    <col min="1032" max="1032" width="14" style="119" customWidth="1"/>
    <col min="1033" max="1033" width="15" style="119" customWidth="1"/>
    <col min="1034" max="1280" width="11.42578125" style="119"/>
    <col min="1281" max="1281" width="5" style="119" customWidth="1"/>
    <col min="1282" max="1282" width="43" style="119" customWidth="1"/>
    <col min="1283" max="1283" width="12.85546875" style="119" customWidth="1"/>
    <col min="1284" max="1284" width="13.28515625" style="119" customWidth="1"/>
    <col min="1285" max="1285" width="15" style="119" customWidth="1"/>
    <col min="1286" max="1286" width="16.5703125" style="119" customWidth="1"/>
    <col min="1287" max="1287" width="13.42578125" style="119" customWidth="1"/>
    <col min="1288" max="1288" width="14" style="119" customWidth="1"/>
    <col min="1289" max="1289" width="15" style="119" customWidth="1"/>
    <col min="1290" max="1536" width="11.42578125" style="119"/>
    <col min="1537" max="1537" width="5" style="119" customWidth="1"/>
    <col min="1538" max="1538" width="43" style="119" customWidth="1"/>
    <col min="1539" max="1539" width="12.85546875" style="119" customWidth="1"/>
    <col min="1540" max="1540" width="13.28515625" style="119" customWidth="1"/>
    <col min="1541" max="1541" width="15" style="119" customWidth="1"/>
    <col min="1542" max="1542" width="16.5703125" style="119" customWidth="1"/>
    <col min="1543" max="1543" width="13.42578125" style="119" customWidth="1"/>
    <col min="1544" max="1544" width="14" style="119" customWidth="1"/>
    <col min="1545" max="1545" width="15" style="119" customWidth="1"/>
    <col min="1546" max="1792" width="11.42578125" style="119"/>
    <col min="1793" max="1793" width="5" style="119" customWidth="1"/>
    <col min="1794" max="1794" width="43" style="119" customWidth="1"/>
    <col min="1795" max="1795" width="12.85546875" style="119" customWidth="1"/>
    <col min="1796" max="1796" width="13.28515625" style="119" customWidth="1"/>
    <col min="1797" max="1797" width="15" style="119" customWidth="1"/>
    <col min="1798" max="1798" width="16.5703125" style="119" customWidth="1"/>
    <col min="1799" max="1799" width="13.42578125" style="119" customWidth="1"/>
    <col min="1800" max="1800" width="14" style="119" customWidth="1"/>
    <col min="1801" max="1801" width="15" style="119" customWidth="1"/>
    <col min="1802" max="2048" width="11.42578125" style="119"/>
    <col min="2049" max="2049" width="5" style="119" customWidth="1"/>
    <col min="2050" max="2050" width="43" style="119" customWidth="1"/>
    <col min="2051" max="2051" width="12.85546875" style="119" customWidth="1"/>
    <col min="2052" max="2052" width="13.28515625" style="119" customWidth="1"/>
    <col min="2053" max="2053" width="15" style="119" customWidth="1"/>
    <col min="2054" max="2054" width="16.5703125" style="119" customWidth="1"/>
    <col min="2055" max="2055" width="13.42578125" style="119" customWidth="1"/>
    <col min="2056" max="2056" width="14" style="119" customWidth="1"/>
    <col min="2057" max="2057" width="15" style="119" customWidth="1"/>
    <col min="2058" max="2304" width="11.42578125" style="119"/>
    <col min="2305" max="2305" width="5" style="119" customWidth="1"/>
    <col min="2306" max="2306" width="43" style="119" customWidth="1"/>
    <col min="2307" max="2307" width="12.85546875" style="119" customWidth="1"/>
    <col min="2308" max="2308" width="13.28515625" style="119" customWidth="1"/>
    <col min="2309" max="2309" width="15" style="119" customWidth="1"/>
    <col min="2310" max="2310" width="16.5703125" style="119" customWidth="1"/>
    <col min="2311" max="2311" width="13.42578125" style="119" customWidth="1"/>
    <col min="2312" max="2312" width="14" style="119" customWidth="1"/>
    <col min="2313" max="2313" width="15" style="119" customWidth="1"/>
    <col min="2314" max="2560" width="11.42578125" style="119"/>
    <col min="2561" max="2561" width="5" style="119" customWidth="1"/>
    <col min="2562" max="2562" width="43" style="119" customWidth="1"/>
    <col min="2563" max="2563" width="12.85546875" style="119" customWidth="1"/>
    <col min="2564" max="2564" width="13.28515625" style="119" customWidth="1"/>
    <col min="2565" max="2565" width="15" style="119" customWidth="1"/>
    <col min="2566" max="2566" width="16.5703125" style="119" customWidth="1"/>
    <col min="2567" max="2567" width="13.42578125" style="119" customWidth="1"/>
    <col min="2568" max="2568" width="14" style="119" customWidth="1"/>
    <col min="2569" max="2569" width="15" style="119" customWidth="1"/>
    <col min="2570" max="2816" width="11.42578125" style="119"/>
    <col min="2817" max="2817" width="5" style="119" customWidth="1"/>
    <col min="2818" max="2818" width="43" style="119" customWidth="1"/>
    <col min="2819" max="2819" width="12.85546875" style="119" customWidth="1"/>
    <col min="2820" max="2820" width="13.28515625" style="119" customWidth="1"/>
    <col min="2821" max="2821" width="15" style="119" customWidth="1"/>
    <col min="2822" max="2822" width="16.5703125" style="119" customWidth="1"/>
    <col min="2823" max="2823" width="13.42578125" style="119" customWidth="1"/>
    <col min="2824" max="2824" width="14" style="119" customWidth="1"/>
    <col min="2825" max="2825" width="15" style="119" customWidth="1"/>
    <col min="2826" max="3072" width="11.42578125" style="119"/>
    <col min="3073" max="3073" width="5" style="119" customWidth="1"/>
    <col min="3074" max="3074" width="43" style="119" customWidth="1"/>
    <col min="3075" max="3075" width="12.85546875" style="119" customWidth="1"/>
    <col min="3076" max="3076" width="13.28515625" style="119" customWidth="1"/>
    <col min="3077" max="3077" width="15" style="119" customWidth="1"/>
    <col min="3078" max="3078" width="16.5703125" style="119" customWidth="1"/>
    <col min="3079" max="3079" width="13.42578125" style="119" customWidth="1"/>
    <col min="3080" max="3080" width="14" style="119" customWidth="1"/>
    <col min="3081" max="3081" width="15" style="119" customWidth="1"/>
    <col min="3082" max="3328" width="11.42578125" style="119"/>
    <col min="3329" max="3329" width="5" style="119" customWidth="1"/>
    <col min="3330" max="3330" width="43" style="119" customWidth="1"/>
    <col min="3331" max="3331" width="12.85546875" style="119" customWidth="1"/>
    <col min="3332" max="3332" width="13.28515625" style="119" customWidth="1"/>
    <col min="3333" max="3333" width="15" style="119" customWidth="1"/>
    <col min="3334" max="3334" width="16.5703125" style="119" customWidth="1"/>
    <col min="3335" max="3335" width="13.42578125" style="119" customWidth="1"/>
    <col min="3336" max="3336" width="14" style="119" customWidth="1"/>
    <col min="3337" max="3337" width="15" style="119" customWidth="1"/>
    <col min="3338" max="3584" width="11.42578125" style="119"/>
    <col min="3585" max="3585" width="5" style="119" customWidth="1"/>
    <col min="3586" max="3586" width="43" style="119" customWidth="1"/>
    <col min="3587" max="3587" width="12.85546875" style="119" customWidth="1"/>
    <col min="3588" max="3588" width="13.28515625" style="119" customWidth="1"/>
    <col min="3589" max="3589" width="15" style="119" customWidth="1"/>
    <col min="3590" max="3590" width="16.5703125" style="119" customWidth="1"/>
    <col min="3591" max="3591" width="13.42578125" style="119" customWidth="1"/>
    <col min="3592" max="3592" width="14" style="119" customWidth="1"/>
    <col min="3593" max="3593" width="15" style="119" customWidth="1"/>
    <col min="3594" max="3840" width="11.42578125" style="119"/>
    <col min="3841" max="3841" width="5" style="119" customWidth="1"/>
    <col min="3842" max="3842" width="43" style="119" customWidth="1"/>
    <col min="3843" max="3843" width="12.85546875" style="119" customWidth="1"/>
    <col min="3844" max="3844" width="13.28515625" style="119" customWidth="1"/>
    <col min="3845" max="3845" width="15" style="119" customWidth="1"/>
    <col min="3846" max="3846" width="16.5703125" style="119" customWidth="1"/>
    <col min="3847" max="3847" width="13.42578125" style="119" customWidth="1"/>
    <col min="3848" max="3848" width="14" style="119" customWidth="1"/>
    <col min="3849" max="3849" width="15" style="119" customWidth="1"/>
    <col min="3850" max="4096" width="11.42578125" style="119"/>
    <col min="4097" max="4097" width="5" style="119" customWidth="1"/>
    <col min="4098" max="4098" width="43" style="119" customWidth="1"/>
    <col min="4099" max="4099" width="12.85546875" style="119" customWidth="1"/>
    <col min="4100" max="4100" width="13.28515625" style="119" customWidth="1"/>
    <col min="4101" max="4101" width="15" style="119" customWidth="1"/>
    <col min="4102" max="4102" width="16.5703125" style="119" customWidth="1"/>
    <col min="4103" max="4103" width="13.42578125" style="119" customWidth="1"/>
    <col min="4104" max="4104" width="14" style="119" customWidth="1"/>
    <col min="4105" max="4105" width="15" style="119" customWidth="1"/>
    <col min="4106" max="4352" width="11.42578125" style="119"/>
    <col min="4353" max="4353" width="5" style="119" customWidth="1"/>
    <col min="4354" max="4354" width="43" style="119" customWidth="1"/>
    <col min="4355" max="4355" width="12.85546875" style="119" customWidth="1"/>
    <col min="4356" max="4356" width="13.28515625" style="119" customWidth="1"/>
    <col min="4357" max="4357" width="15" style="119" customWidth="1"/>
    <col min="4358" max="4358" width="16.5703125" style="119" customWidth="1"/>
    <col min="4359" max="4359" width="13.42578125" style="119" customWidth="1"/>
    <col min="4360" max="4360" width="14" style="119" customWidth="1"/>
    <col min="4361" max="4361" width="15" style="119" customWidth="1"/>
    <col min="4362" max="4608" width="11.42578125" style="119"/>
    <col min="4609" max="4609" width="5" style="119" customWidth="1"/>
    <col min="4610" max="4610" width="43" style="119" customWidth="1"/>
    <col min="4611" max="4611" width="12.85546875" style="119" customWidth="1"/>
    <col min="4612" max="4612" width="13.28515625" style="119" customWidth="1"/>
    <col min="4613" max="4613" width="15" style="119" customWidth="1"/>
    <col min="4614" max="4614" width="16.5703125" style="119" customWidth="1"/>
    <col min="4615" max="4615" width="13.42578125" style="119" customWidth="1"/>
    <col min="4616" max="4616" width="14" style="119" customWidth="1"/>
    <col min="4617" max="4617" width="15" style="119" customWidth="1"/>
    <col min="4618" max="4864" width="11.42578125" style="119"/>
    <col min="4865" max="4865" width="5" style="119" customWidth="1"/>
    <col min="4866" max="4866" width="43" style="119" customWidth="1"/>
    <col min="4867" max="4867" width="12.85546875" style="119" customWidth="1"/>
    <col min="4868" max="4868" width="13.28515625" style="119" customWidth="1"/>
    <col min="4869" max="4869" width="15" style="119" customWidth="1"/>
    <col min="4870" max="4870" width="16.5703125" style="119" customWidth="1"/>
    <col min="4871" max="4871" width="13.42578125" style="119" customWidth="1"/>
    <col min="4872" max="4872" width="14" style="119" customWidth="1"/>
    <col min="4873" max="4873" width="15" style="119" customWidth="1"/>
    <col min="4874" max="5120" width="11.42578125" style="119"/>
    <col min="5121" max="5121" width="5" style="119" customWidth="1"/>
    <col min="5122" max="5122" width="43" style="119" customWidth="1"/>
    <col min="5123" max="5123" width="12.85546875" style="119" customWidth="1"/>
    <col min="5124" max="5124" width="13.28515625" style="119" customWidth="1"/>
    <col min="5125" max="5125" width="15" style="119" customWidth="1"/>
    <col min="5126" max="5126" width="16.5703125" style="119" customWidth="1"/>
    <col min="5127" max="5127" width="13.42578125" style="119" customWidth="1"/>
    <col min="5128" max="5128" width="14" style="119" customWidth="1"/>
    <col min="5129" max="5129" width="15" style="119" customWidth="1"/>
    <col min="5130" max="5376" width="11.42578125" style="119"/>
    <col min="5377" max="5377" width="5" style="119" customWidth="1"/>
    <col min="5378" max="5378" width="43" style="119" customWidth="1"/>
    <col min="5379" max="5379" width="12.85546875" style="119" customWidth="1"/>
    <col min="5380" max="5380" width="13.28515625" style="119" customWidth="1"/>
    <col min="5381" max="5381" width="15" style="119" customWidth="1"/>
    <col min="5382" max="5382" width="16.5703125" style="119" customWidth="1"/>
    <col min="5383" max="5383" width="13.42578125" style="119" customWidth="1"/>
    <col min="5384" max="5384" width="14" style="119" customWidth="1"/>
    <col min="5385" max="5385" width="15" style="119" customWidth="1"/>
    <col min="5386" max="5632" width="11.42578125" style="119"/>
    <col min="5633" max="5633" width="5" style="119" customWidth="1"/>
    <col min="5634" max="5634" width="43" style="119" customWidth="1"/>
    <col min="5635" max="5635" width="12.85546875" style="119" customWidth="1"/>
    <col min="5636" max="5636" width="13.28515625" style="119" customWidth="1"/>
    <col min="5637" max="5637" width="15" style="119" customWidth="1"/>
    <col min="5638" max="5638" width="16.5703125" style="119" customWidth="1"/>
    <col min="5639" max="5639" width="13.42578125" style="119" customWidth="1"/>
    <col min="5640" max="5640" width="14" style="119" customWidth="1"/>
    <col min="5641" max="5641" width="15" style="119" customWidth="1"/>
    <col min="5642" max="5888" width="11.42578125" style="119"/>
    <col min="5889" max="5889" width="5" style="119" customWidth="1"/>
    <col min="5890" max="5890" width="43" style="119" customWidth="1"/>
    <col min="5891" max="5891" width="12.85546875" style="119" customWidth="1"/>
    <col min="5892" max="5892" width="13.28515625" style="119" customWidth="1"/>
    <col min="5893" max="5893" width="15" style="119" customWidth="1"/>
    <col min="5894" max="5894" width="16.5703125" style="119" customWidth="1"/>
    <col min="5895" max="5895" width="13.42578125" style="119" customWidth="1"/>
    <col min="5896" max="5896" width="14" style="119" customWidth="1"/>
    <col min="5897" max="5897" width="15" style="119" customWidth="1"/>
    <col min="5898" max="6144" width="11.42578125" style="119"/>
    <col min="6145" max="6145" width="5" style="119" customWidth="1"/>
    <col min="6146" max="6146" width="43" style="119" customWidth="1"/>
    <col min="6147" max="6147" width="12.85546875" style="119" customWidth="1"/>
    <col min="6148" max="6148" width="13.28515625" style="119" customWidth="1"/>
    <col min="6149" max="6149" width="15" style="119" customWidth="1"/>
    <col min="6150" max="6150" width="16.5703125" style="119" customWidth="1"/>
    <col min="6151" max="6151" width="13.42578125" style="119" customWidth="1"/>
    <col min="6152" max="6152" width="14" style="119" customWidth="1"/>
    <col min="6153" max="6153" width="15" style="119" customWidth="1"/>
    <col min="6154" max="6400" width="11.42578125" style="119"/>
    <col min="6401" max="6401" width="5" style="119" customWidth="1"/>
    <col min="6402" max="6402" width="43" style="119" customWidth="1"/>
    <col min="6403" max="6403" width="12.85546875" style="119" customWidth="1"/>
    <col min="6404" max="6404" width="13.28515625" style="119" customWidth="1"/>
    <col min="6405" max="6405" width="15" style="119" customWidth="1"/>
    <col min="6406" max="6406" width="16.5703125" style="119" customWidth="1"/>
    <col min="6407" max="6407" width="13.42578125" style="119" customWidth="1"/>
    <col min="6408" max="6408" width="14" style="119" customWidth="1"/>
    <col min="6409" max="6409" width="15" style="119" customWidth="1"/>
    <col min="6410" max="6656" width="11.42578125" style="119"/>
    <col min="6657" max="6657" width="5" style="119" customWidth="1"/>
    <col min="6658" max="6658" width="43" style="119" customWidth="1"/>
    <col min="6659" max="6659" width="12.85546875" style="119" customWidth="1"/>
    <col min="6660" max="6660" width="13.28515625" style="119" customWidth="1"/>
    <col min="6661" max="6661" width="15" style="119" customWidth="1"/>
    <col min="6662" max="6662" width="16.5703125" style="119" customWidth="1"/>
    <col min="6663" max="6663" width="13.42578125" style="119" customWidth="1"/>
    <col min="6664" max="6664" width="14" style="119" customWidth="1"/>
    <col min="6665" max="6665" width="15" style="119" customWidth="1"/>
    <col min="6666" max="6912" width="11.42578125" style="119"/>
    <col min="6913" max="6913" width="5" style="119" customWidth="1"/>
    <col min="6914" max="6914" width="43" style="119" customWidth="1"/>
    <col min="6915" max="6915" width="12.85546875" style="119" customWidth="1"/>
    <col min="6916" max="6916" width="13.28515625" style="119" customWidth="1"/>
    <col min="6917" max="6917" width="15" style="119" customWidth="1"/>
    <col min="6918" max="6918" width="16.5703125" style="119" customWidth="1"/>
    <col min="6919" max="6919" width="13.42578125" style="119" customWidth="1"/>
    <col min="6920" max="6920" width="14" style="119" customWidth="1"/>
    <col min="6921" max="6921" width="15" style="119" customWidth="1"/>
    <col min="6922" max="7168" width="11.42578125" style="119"/>
    <col min="7169" max="7169" width="5" style="119" customWidth="1"/>
    <col min="7170" max="7170" width="43" style="119" customWidth="1"/>
    <col min="7171" max="7171" width="12.85546875" style="119" customWidth="1"/>
    <col min="7172" max="7172" width="13.28515625" style="119" customWidth="1"/>
    <col min="7173" max="7173" width="15" style="119" customWidth="1"/>
    <col min="7174" max="7174" width="16.5703125" style="119" customWidth="1"/>
    <col min="7175" max="7175" width="13.42578125" style="119" customWidth="1"/>
    <col min="7176" max="7176" width="14" style="119" customWidth="1"/>
    <col min="7177" max="7177" width="15" style="119" customWidth="1"/>
    <col min="7178" max="7424" width="11.42578125" style="119"/>
    <col min="7425" max="7425" width="5" style="119" customWidth="1"/>
    <col min="7426" max="7426" width="43" style="119" customWidth="1"/>
    <col min="7427" max="7427" width="12.85546875" style="119" customWidth="1"/>
    <col min="7428" max="7428" width="13.28515625" style="119" customWidth="1"/>
    <col min="7429" max="7429" width="15" style="119" customWidth="1"/>
    <col min="7430" max="7430" width="16.5703125" style="119" customWidth="1"/>
    <col min="7431" max="7431" width="13.42578125" style="119" customWidth="1"/>
    <col min="7432" max="7432" width="14" style="119" customWidth="1"/>
    <col min="7433" max="7433" width="15" style="119" customWidth="1"/>
    <col min="7434" max="7680" width="11.42578125" style="119"/>
    <col min="7681" max="7681" width="5" style="119" customWidth="1"/>
    <col min="7682" max="7682" width="43" style="119" customWidth="1"/>
    <col min="7683" max="7683" width="12.85546875" style="119" customWidth="1"/>
    <col min="7684" max="7684" width="13.28515625" style="119" customWidth="1"/>
    <col min="7685" max="7685" width="15" style="119" customWidth="1"/>
    <col min="7686" max="7686" width="16.5703125" style="119" customWidth="1"/>
    <col min="7687" max="7687" width="13.42578125" style="119" customWidth="1"/>
    <col min="7688" max="7688" width="14" style="119" customWidth="1"/>
    <col min="7689" max="7689" width="15" style="119" customWidth="1"/>
    <col min="7690" max="7936" width="11.42578125" style="119"/>
    <col min="7937" max="7937" width="5" style="119" customWidth="1"/>
    <col min="7938" max="7938" width="43" style="119" customWidth="1"/>
    <col min="7939" max="7939" width="12.85546875" style="119" customWidth="1"/>
    <col min="7940" max="7940" width="13.28515625" style="119" customWidth="1"/>
    <col min="7941" max="7941" width="15" style="119" customWidth="1"/>
    <col min="7942" max="7942" width="16.5703125" style="119" customWidth="1"/>
    <col min="7943" max="7943" width="13.42578125" style="119" customWidth="1"/>
    <col min="7944" max="7944" width="14" style="119" customWidth="1"/>
    <col min="7945" max="7945" width="15" style="119" customWidth="1"/>
    <col min="7946" max="8192" width="11.42578125" style="119"/>
    <col min="8193" max="8193" width="5" style="119" customWidth="1"/>
    <col min="8194" max="8194" width="43" style="119" customWidth="1"/>
    <col min="8195" max="8195" width="12.85546875" style="119" customWidth="1"/>
    <col min="8196" max="8196" width="13.28515625" style="119" customWidth="1"/>
    <col min="8197" max="8197" width="15" style="119" customWidth="1"/>
    <col min="8198" max="8198" width="16.5703125" style="119" customWidth="1"/>
    <col min="8199" max="8199" width="13.42578125" style="119" customWidth="1"/>
    <col min="8200" max="8200" width="14" style="119" customWidth="1"/>
    <col min="8201" max="8201" width="15" style="119" customWidth="1"/>
    <col min="8202" max="8448" width="11.42578125" style="119"/>
    <col min="8449" max="8449" width="5" style="119" customWidth="1"/>
    <col min="8450" max="8450" width="43" style="119" customWidth="1"/>
    <col min="8451" max="8451" width="12.85546875" style="119" customWidth="1"/>
    <col min="8452" max="8452" width="13.28515625" style="119" customWidth="1"/>
    <col min="8453" max="8453" width="15" style="119" customWidth="1"/>
    <col min="8454" max="8454" width="16.5703125" style="119" customWidth="1"/>
    <col min="8455" max="8455" width="13.42578125" style="119" customWidth="1"/>
    <col min="8456" max="8456" width="14" style="119" customWidth="1"/>
    <col min="8457" max="8457" width="15" style="119" customWidth="1"/>
    <col min="8458" max="8704" width="11.42578125" style="119"/>
    <col min="8705" max="8705" width="5" style="119" customWidth="1"/>
    <col min="8706" max="8706" width="43" style="119" customWidth="1"/>
    <col min="8707" max="8707" width="12.85546875" style="119" customWidth="1"/>
    <col min="8708" max="8708" width="13.28515625" style="119" customWidth="1"/>
    <col min="8709" max="8709" width="15" style="119" customWidth="1"/>
    <col min="8710" max="8710" width="16.5703125" style="119" customWidth="1"/>
    <col min="8711" max="8711" width="13.42578125" style="119" customWidth="1"/>
    <col min="8712" max="8712" width="14" style="119" customWidth="1"/>
    <col min="8713" max="8713" width="15" style="119" customWidth="1"/>
    <col min="8714" max="8960" width="11.42578125" style="119"/>
    <col min="8961" max="8961" width="5" style="119" customWidth="1"/>
    <col min="8962" max="8962" width="43" style="119" customWidth="1"/>
    <col min="8963" max="8963" width="12.85546875" style="119" customWidth="1"/>
    <col min="8964" max="8964" width="13.28515625" style="119" customWidth="1"/>
    <col min="8965" max="8965" width="15" style="119" customWidth="1"/>
    <col min="8966" max="8966" width="16.5703125" style="119" customWidth="1"/>
    <col min="8967" max="8967" width="13.42578125" style="119" customWidth="1"/>
    <col min="8968" max="8968" width="14" style="119" customWidth="1"/>
    <col min="8969" max="8969" width="15" style="119" customWidth="1"/>
    <col min="8970" max="9216" width="11.42578125" style="119"/>
    <col min="9217" max="9217" width="5" style="119" customWidth="1"/>
    <col min="9218" max="9218" width="43" style="119" customWidth="1"/>
    <col min="9219" max="9219" width="12.85546875" style="119" customWidth="1"/>
    <col min="9220" max="9220" width="13.28515625" style="119" customWidth="1"/>
    <col min="9221" max="9221" width="15" style="119" customWidth="1"/>
    <col min="9222" max="9222" width="16.5703125" style="119" customWidth="1"/>
    <col min="9223" max="9223" width="13.42578125" style="119" customWidth="1"/>
    <col min="9224" max="9224" width="14" style="119" customWidth="1"/>
    <col min="9225" max="9225" width="15" style="119" customWidth="1"/>
    <col min="9226" max="9472" width="11.42578125" style="119"/>
    <col min="9473" max="9473" width="5" style="119" customWidth="1"/>
    <col min="9474" max="9474" width="43" style="119" customWidth="1"/>
    <col min="9475" max="9475" width="12.85546875" style="119" customWidth="1"/>
    <col min="9476" max="9476" width="13.28515625" style="119" customWidth="1"/>
    <col min="9477" max="9477" width="15" style="119" customWidth="1"/>
    <col min="9478" max="9478" width="16.5703125" style="119" customWidth="1"/>
    <col min="9479" max="9479" width="13.42578125" style="119" customWidth="1"/>
    <col min="9480" max="9480" width="14" style="119" customWidth="1"/>
    <col min="9481" max="9481" width="15" style="119" customWidth="1"/>
    <col min="9482" max="9728" width="11.42578125" style="119"/>
    <col min="9729" max="9729" width="5" style="119" customWidth="1"/>
    <col min="9730" max="9730" width="43" style="119" customWidth="1"/>
    <col min="9731" max="9731" width="12.85546875" style="119" customWidth="1"/>
    <col min="9732" max="9732" width="13.28515625" style="119" customWidth="1"/>
    <col min="9733" max="9733" width="15" style="119" customWidth="1"/>
    <col min="9734" max="9734" width="16.5703125" style="119" customWidth="1"/>
    <col min="9735" max="9735" width="13.42578125" style="119" customWidth="1"/>
    <col min="9736" max="9736" width="14" style="119" customWidth="1"/>
    <col min="9737" max="9737" width="15" style="119" customWidth="1"/>
    <col min="9738" max="9984" width="11.42578125" style="119"/>
    <col min="9985" max="9985" width="5" style="119" customWidth="1"/>
    <col min="9986" max="9986" width="43" style="119" customWidth="1"/>
    <col min="9987" max="9987" width="12.85546875" style="119" customWidth="1"/>
    <col min="9988" max="9988" width="13.28515625" style="119" customWidth="1"/>
    <col min="9989" max="9989" width="15" style="119" customWidth="1"/>
    <col min="9990" max="9990" width="16.5703125" style="119" customWidth="1"/>
    <col min="9991" max="9991" width="13.42578125" style="119" customWidth="1"/>
    <col min="9992" max="9992" width="14" style="119" customWidth="1"/>
    <col min="9993" max="9993" width="15" style="119" customWidth="1"/>
    <col min="9994" max="10240" width="11.42578125" style="119"/>
    <col min="10241" max="10241" width="5" style="119" customWidth="1"/>
    <col min="10242" max="10242" width="43" style="119" customWidth="1"/>
    <col min="10243" max="10243" width="12.85546875" style="119" customWidth="1"/>
    <col min="10244" max="10244" width="13.28515625" style="119" customWidth="1"/>
    <col min="10245" max="10245" width="15" style="119" customWidth="1"/>
    <col min="10246" max="10246" width="16.5703125" style="119" customWidth="1"/>
    <col min="10247" max="10247" width="13.42578125" style="119" customWidth="1"/>
    <col min="10248" max="10248" width="14" style="119" customWidth="1"/>
    <col min="10249" max="10249" width="15" style="119" customWidth="1"/>
    <col min="10250" max="10496" width="11.42578125" style="119"/>
    <col min="10497" max="10497" width="5" style="119" customWidth="1"/>
    <col min="10498" max="10498" width="43" style="119" customWidth="1"/>
    <col min="10499" max="10499" width="12.85546875" style="119" customWidth="1"/>
    <col min="10500" max="10500" width="13.28515625" style="119" customWidth="1"/>
    <col min="10501" max="10501" width="15" style="119" customWidth="1"/>
    <col min="10502" max="10502" width="16.5703125" style="119" customWidth="1"/>
    <col min="10503" max="10503" width="13.42578125" style="119" customWidth="1"/>
    <col min="10504" max="10504" width="14" style="119" customWidth="1"/>
    <col min="10505" max="10505" width="15" style="119" customWidth="1"/>
    <col min="10506" max="10752" width="11.42578125" style="119"/>
    <col min="10753" max="10753" width="5" style="119" customWidth="1"/>
    <col min="10754" max="10754" width="43" style="119" customWidth="1"/>
    <col min="10755" max="10755" width="12.85546875" style="119" customWidth="1"/>
    <col min="10756" max="10756" width="13.28515625" style="119" customWidth="1"/>
    <col min="10757" max="10757" width="15" style="119" customWidth="1"/>
    <col min="10758" max="10758" width="16.5703125" style="119" customWidth="1"/>
    <col min="10759" max="10759" width="13.42578125" style="119" customWidth="1"/>
    <col min="10760" max="10760" width="14" style="119" customWidth="1"/>
    <col min="10761" max="10761" width="15" style="119" customWidth="1"/>
    <col min="10762" max="11008" width="11.42578125" style="119"/>
    <col min="11009" max="11009" width="5" style="119" customWidth="1"/>
    <col min="11010" max="11010" width="43" style="119" customWidth="1"/>
    <col min="11011" max="11011" width="12.85546875" style="119" customWidth="1"/>
    <col min="11012" max="11012" width="13.28515625" style="119" customWidth="1"/>
    <col min="11013" max="11013" width="15" style="119" customWidth="1"/>
    <col min="11014" max="11014" width="16.5703125" style="119" customWidth="1"/>
    <col min="11015" max="11015" width="13.42578125" style="119" customWidth="1"/>
    <col min="11016" max="11016" width="14" style="119" customWidth="1"/>
    <col min="11017" max="11017" width="15" style="119" customWidth="1"/>
    <col min="11018" max="11264" width="11.42578125" style="119"/>
    <col min="11265" max="11265" width="5" style="119" customWidth="1"/>
    <col min="11266" max="11266" width="43" style="119" customWidth="1"/>
    <col min="11267" max="11267" width="12.85546875" style="119" customWidth="1"/>
    <col min="11268" max="11268" width="13.28515625" style="119" customWidth="1"/>
    <col min="11269" max="11269" width="15" style="119" customWidth="1"/>
    <col min="11270" max="11270" width="16.5703125" style="119" customWidth="1"/>
    <col min="11271" max="11271" width="13.42578125" style="119" customWidth="1"/>
    <col min="11272" max="11272" width="14" style="119" customWidth="1"/>
    <col min="11273" max="11273" width="15" style="119" customWidth="1"/>
    <col min="11274" max="11520" width="11.42578125" style="119"/>
    <col min="11521" max="11521" width="5" style="119" customWidth="1"/>
    <col min="11522" max="11522" width="43" style="119" customWidth="1"/>
    <col min="11523" max="11523" width="12.85546875" style="119" customWidth="1"/>
    <col min="11524" max="11524" width="13.28515625" style="119" customWidth="1"/>
    <col min="11525" max="11525" width="15" style="119" customWidth="1"/>
    <col min="11526" max="11526" width="16.5703125" style="119" customWidth="1"/>
    <col min="11527" max="11527" width="13.42578125" style="119" customWidth="1"/>
    <col min="11528" max="11528" width="14" style="119" customWidth="1"/>
    <col min="11529" max="11529" width="15" style="119" customWidth="1"/>
    <col min="11530" max="11776" width="11.42578125" style="119"/>
    <col min="11777" max="11777" width="5" style="119" customWidth="1"/>
    <col min="11778" max="11778" width="43" style="119" customWidth="1"/>
    <col min="11779" max="11779" width="12.85546875" style="119" customWidth="1"/>
    <col min="11780" max="11780" width="13.28515625" style="119" customWidth="1"/>
    <col min="11781" max="11781" width="15" style="119" customWidth="1"/>
    <col min="11782" max="11782" width="16.5703125" style="119" customWidth="1"/>
    <col min="11783" max="11783" width="13.42578125" style="119" customWidth="1"/>
    <col min="11784" max="11784" width="14" style="119" customWidth="1"/>
    <col min="11785" max="11785" width="15" style="119" customWidth="1"/>
    <col min="11786" max="12032" width="11.42578125" style="119"/>
    <col min="12033" max="12033" width="5" style="119" customWidth="1"/>
    <col min="12034" max="12034" width="43" style="119" customWidth="1"/>
    <col min="12035" max="12035" width="12.85546875" style="119" customWidth="1"/>
    <col min="12036" max="12036" width="13.28515625" style="119" customWidth="1"/>
    <col min="12037" max="12037" width="15" style="119" customWidth="1"/>
    <col min="12038" max="12038" width="16.5703125" style="119" customWidth="1"/>
    <col min="12039" max="12039" width="13.42578125" style="119" customWidth="1"/>
    <col min="12040" max="12040" width="14" style="119" customWidth="1"/>
    <col min="12041" max="12041" width="15" style="119" customWidth="1"/>
    <col min="12042" max="12288" width="11.42578125" style="119"/>
    <col min="12289" max="12289" width="5" style="119" customWidth="1"/>
    <col min="12290" max="12290" width="43" style="119" customWidth="1"/>
    <col min="12291" max="12291" width="12.85546875" style="119" customWidth="1"/>
    <col min="12292" max="12292" width="13.28515625" style="119" customWidth="1"/>
    <col min="12293" max="12293" width="15" style="119" customWidth="1"/>
    <col min="12294" max="12294" width="16.5703125" style="119" customWidth="1"/>
    <col min="12295" max="12295" width="13.42578125" style="119" customWidth="1"/>
    <col min="12296" max="12296" width="14" style="119" customWidth="1"/>
    <col min="12297" max="12297" width="15" style="119" customWidth="1"/>
    <col min="12298" max="12544" width="11.42578125" style="119"/>
    <col min="12545" max="12545" width="5" style="119" customWidth="1"/>
    <col min="12546" max="12546" width="43" style="119" customWidth="1"/>
    <col min="12547" max="12547" width="12.85546875" style="119" customWidth="1"/>
    <col min="12548" max="12548" width="13.28515625" style="119" customWidth="1"/>
    <col min="12549" max="12549" width="15" style="119" customWidth="1"/>
    <col min="12550" max="12550" width="16.5703125" style="119" customWidth="1"/>
    <col min="12551" max="12551" width="13.42578125" style="119" customWidth="1"/>
    <col min="12552" max="12552" width="14" style="119" customWidth="1"/>
    <col min="12553" max="12553" width="15" style="119" customWidth="1"/>
    <col min="12554" max="12800" width="11.42578125" style="119"/>
    <col min="12801" max="12801" width="5" style="119" customWidth="1"/>
    <col min="12802" max="12802" width="43" style="119" customWidth="1"/>
    <col min="12803" max="12803" width="12.85546875" style="119" customWidth="1"/>
    <col min="12804" max="12804" width="13.28515625" style="119" customWidth="1"/>
    <col min="12805" max="12805" width="15" style="119" customWidth="1"/>
    <col min="12806" max="12806" width="16.5703125" style="119" customWidth="1"/>
    <col min="12807" max="12807" width="13.42578125" style="119" customWidth="1"/>
    <col min="12808" max="12808" width="14" style="119" customWidth="1"/>
    <col min="12809" max="12809" width="15" style="119" customWidth="1"/>
    <col min="12810" max="13056" width="11.42578125" style="119"/>
    <col min="13057" max="13057" width="5" style="119" customWidth="1"/>
    <col min="13058" max="13058" width="43" style="119" customWidth="1"/>
    <col min="13059" max="13059" width="12.85546875" style="119" customWidth="1"/>
    <col min="13060" max="13060" width="13.28515625" style="119" customWidth="1"/>
    <col min="13061" max="13061" width="15" style="119" customWidth="1"/>
    <col min="13062" max="13062" width="16.5703125" style="119" customWidth="1"/>
    <col min="13063" max="13063" width="13.42578125" style="119" customWidth="1"/>
    <col min="13064" max="13064" width="14" style="119" customWidth="1"/>
    <col min="13065" max="13065" width="15" style="119" customWidth="1"/>
    <col min="13066" max="13312" width="11.42578125" style="119"/>
    <col min="13313" max="13313" width="5" style="119" customWidth="1"/>
    <col min="13314" max="13314" width="43" style="119" customWidth="1"/>
    <col min="13315" max="13315" width="12.85546875" style="119" customWidth="1"/>
    <col min="13316" max="13316" width="13.28515625" style="119" customWidth="1"/>
    <col min="13317" max="13317" width="15" style="119" customWidth="1"/>
    <col min="13318" max="13318" width="16.5703125" style="119" customWidth="1"/>
    <col min="13319" max="13319" width="13.42578125" style="119" customWidth="1"/>
    <col min="13320" max="13320" width="14" style="119" customWidth="1"/>
    <col min="13321" max="13321" width="15" style="119" customWidth="1"/>
    <col min="13322" max="13568" width="11.42578125" style="119"/>
    <col min="13569" max="13569" width="5" style="119" customWidth="1"/>
    <col min="13570" max="13570" width="43" style="119" customWidth="1"/>
    <col min="13571" max="13571" width="12.85546875" style="119" customWidth="1"/>
    <col min="13572" max="13572" width="13.28515625" style="119" customWidth="1"/>
    <col min="13573" max="13573" width="15" style="119" customWidth="1"/>
    <col min="13574" max="13574" width="16.5703125" style="119" customWidth="1"/>
    <col min="13575" max="13575" width="13.42578125" style="119" customWidth="1"/>
    <col min="13576" max="13576" width="14" style="119" customWidth="1"/>
    <col min="13577" max="13577" width="15" style="119" customWidth="1"/>
    <col min="13578" max="13824" width="11.42578125" style="119"/>
    <col min="13825" max="13825" width="5" style="119" customWidth="1"/>
    <col min="13826" max="13826" width="43" style="119" customWidth="1"/>
    <col min="13827" max="13827" width="12.85546875" style="119" customWidth="1"/>
    <col min="13828" max="13828" width="13.28515625" style="119" customWidth="1"/>
    <col min="13829" max="13829" width="15" style="119" customWidth="1"/>
    <col min="13830" max="13830" width="16.5703125" style="119" customWidth="1"/>
    <col min="13831" max="13831" width="13.42578125" style="119" customWidth="1"/>
    <col min="13832" max="13832" width="14" style="119" customWidth="1"/>
    <col min="13833" max="13833" width="15" style="119" customWidth="1"/>
    <col min="13834" max="14080" width="11.42578125" style="119"/>
    <col min="14081" max="14081" width="5" style="119" customWidth="1"/>
    <col min="14082" max="14082" width="43" style="119" customWidth="1"/>
    <col min="14083" max="14083" width="12.85546875" style="119" customWidth="1"/>
    <col min="14084" max="14084" width="13.28515625" style="119" customWidth="1"/>
    <col min="14085" max="14085" width="15" style="119" customWidth="1"/>
    <col min="14086" max="14086" width="16.5703125" style="119" customWidth="1"/>
    <col min="14087" max="14087" width="13.42578125" style="119" customWidth="1"/>
    <col min="14088" max="14088" width="14" style="119" customWidth="1"/>
    <col min="14089" max="14089" width="15" style="119" customWidth="1"/>
    <col min="14090" max="14336" width="11.42578125" style="119"/>
    <col min="14337" max="14337" width="5" style="119" customWidth="1"/>
    <col min="14338" max="14338" width="43" style="119" customWidth="1"/>
    <col min="14339" max="14339" width="12.85546875" style="119" customWidth="1"/>
    <col min="14340" max="14340" width="13.28515625" style="119" customWidth="1"/>
    <col min="14341" max="14341" width="15" style="119" customWidth="1"/>
    <col min="14342" max="14342" width="16.5703125" style="119" customWidth="1"/>
    <col min="14343" max="14343" width="13.42578125" style="119" customWidth="1"/>
    <col min="14344" max="14344" width="14" style="119" customWidth="1"/>
    <col min="14345" max="14345" width="15" style="119" customWidth="1"/>
    <col min="14346" max="14592" width="11.42578125" style="119"/>
    <col min="14593" max="14593" width="5" style="119" customWidth="1"/>
    <col min="14594" max="14594" width="43" style="119" customWidth="1"/>
    <col min="14595" max="14595" width="12.85546875" style="119" customWidth="1"/>
    <col min="14596" max="14596" width="13.28515625" style="119" customWidth="1"/>
    <col min="14597" max="14597" width="15" style="119" customWidth="1"/>
    <col min="14598" max="14598" width="16.5703125" style="119" customWidth="1"/>
    <col min="14599" max="14599" width="13.42578125" style="119" customWidth="1"/>
    <col min="14600" max="14600" width="14" style="119" customWidth="1"/>
    <col min="14601" max="14601" width="15" style="119" customWidth="1"/>
    <col min="14602" max="14848" width="11.42578125" style="119"/>
    <col min="14849" max="14849" width="5" style="119" customWidth="1"/>
    <col min="14850" max="14850" width="43" style="119" customWidth="1"/>
    <col min="14851" max="14851" width="12.85546875" style="119" customWidth="1"/>
    <col min="14852" max="14852" width="13.28515625" style="119" customWidth="1"/>
    <col min="14853" max="14853" width="15" style="119" customWidth="1"/>
    <col min="14854" max="14854" width="16.5703125" style="119" customWidth="1"/>
    <col min="14855" max="14855" width="13.42578125" style="119" customWidth="1"/>
    <col min="14856" max="14856" width="14" style="119" customWidth="1"/>
    <col min="14857" max="14857" width="15" style="119" customWidth="1"/>
    <col min="14858" max="15104" width="11.42578125" style="119"/>
    <col min="15105" max="15105" width="5" style="119" customWidth="1"/>
    <col min="15106" max="15106" width="43" style="119" customWidth="1"/>
    <col min="15107" max="15107" width="12.85546875" style="119" customWidth="1"/>
    <col min="15108" max="15108" width="13.28515625" style="119" customWidth="1"/>
    <col min="15109" max="15109" width="15" style="119" customWidth="1"/>
    <col min="15110" max="15110" width="16.5703125" style="119" customWidth="1"/>
    <col min="15111" max="15111" width="13.42578125" style="119" customWidth="1"/>
    <col min="15112" max="15112" width="14" style="119" customWidth="1"/>
    <col min="15113" max="15113" width="15" style="119" customWidth="1"/>
    <col min="15114" max="15360" width="11.42578125" style="119"/>
    <col min="15361" max="15361" width="5" style="119" customWidth="1"/>
    <col min="15362" max="15362" width="43" style="119" customWidth="1"/>
    <col min="15363" max="15363" width="12.85546875" style="119" customWidth="1"/>
    <col min="15364" max="15364" width="13.28515625" style="119" customWidth="1"/>
    <col min="15365" max="15365" width="15" style="119" customWidth="1"/>
    <col min="15366" max="15366" width="16.5703125" style="119" customWidth="1"/>
    <col min="15367" max="15367" width="13.42578125" style="119" customWidth="1"/>
    <col min="15368" max="15368" width="14" style="119" customWidth="1"/>
    <col min="15369" max="15369" width="15" style="119" customWidth="1"/>
    <col min="15370" max="15616" width="11.42578125" style="119"/>
    <col min="15617" max="15617" width="5" style="119" customWidth="1"/>
    <col min="15618" max="15618" width="43" style="119" customWidth="1"/>
    <col min="15619" max="15619" width="12.85546875" style="119" customWidth="1"/>
    <col min="15620" max="15620" width="13.28515625" style="119" customWidth="1"/>
    <col min="15621" max="15621" width="15" style="119" customWidth="1"/>
    <col min="15622" max="15622" width="16.5703125" style="119" customWidth="1"/>
    <col min="15623" max="15623" width="13.42578125" style="119" customWidth="1"/>
    <col min="15624" max="15624" width="14" style="119" customWidth="1"/>
    <col min="15625" max="15625" width="15" style="119" customWidth="1"/>
    <col min="15626" max="15872" width="11.42578125" style="119"/>
    <col min="15873" max="15873" width="5" style="119" customWidth="1"/>
    <col min="15874" max="15874" width="43" style="119" customWidth="1"/>
    <col min="15875" max="15875" width="12.85546875" style="119" customWidth="1"/>
    <col min="15876" max="15876" width="13.28515625" style="119" customWidth="1"/>
    <col min="15877" max="15877" width="15" style="119" customWidth="1"/>
    <col min="15878" max="15878" width="16.5703125" style="119" customWidth="1"/>
    <col min="15879" max="15879" width="13.42578125" style="119" customWidth="1"/>
    <col min="15880" max="15880" width="14" style="119" customWidth="1"/>
    <col min="15881" max="15881" width="15" style="119" customWidth="1"/>
    <col min="15882" max="16128" width="11.42578125" style="119"/>
    <col min="16129" max="16129" width="5" style="119" customWidth="1"/>
    <col min="16130" max="16130" width="43" style="119" customWidth="1"/>
    <col min="16131" max="16131" width="12.85546875" style="119" customWidth="1"/>
    <col min="16132" max="16132" width="13.28515625" style="119" customWidth="1"/>
    <col min="16133" max="16133" width="15" style="119" customWidth="1"/>
    <col min="16134" max="16134" width="16.5703125" style="119" customWidth="1"/>
    <col min="16135" max="16135" width="13.42578125" style="119" customWidth="1"/>
    <col min="16136" max="16136" width="14" style="119" customWidth="1"/>
    <col min="16137" max="16137" width="15" style="119" customWidth="1"/>
    <col min="16138" max="16384" width="11.42578125" style="119"/>
  </cols>
  <sheetData>
    <row r="1" spans="2:9" ht="13.5" thickBot="1"/>
    <row r="2" spans="2:9">
      <c r="B2" s="1097" t="s">
        <v>1353</v>
      </c>
      <c r="C2" s="1098"/>
      <c r="D2" s="1098"/>
      <c r="E2" s="1098"/>
      <c r="F2" s="1098"/>
      <c r="G2" s="1098"/>
      <c r="H2" s="1098"/>
      <c r="I2" s="1099"/>
    </row>
    <row r="3" spans="2:9">
      <c r="B3" s="1100" t="s">
        <v>913</v>
      </c>
      <c r="C3" s="1101"/>
      <c r="D3" s="1101"/>
      <c r="E3" s="1101"/>
      <c r="F3" s="1101"/>
      <c r="G3" s="1101"/>
      <c r="H3" s="1101"/>
      <c r="I3" s="1102"/>
    </row>
    <row r="4" spans="2:9">
      <c r="B4" s="1100" t="s">
        <v>1817</v>
      </c>
      <c r="C4" s="1101"/>
      <c r="D4" s="1101"/>
      <c r="E4" s="1101"/>
      <c r="F4" s="1101"/>
      <c r="G4" s="1101"/>
      <c r="H4" s="1101"/>
      <c r="I4" s="1102"/>
    </row>
    <row r="5" spans="2:9" ht="13.5" thickBot="1">
      <c r="B5" s="1103" t="s">
        <v>928</v>
      </c>
      <c r="C5" s="1104"/>
      <c r="D5" s="1104"/>
      <c r="E5" s="1104"/>
      <c r="F5" s="1104"/>
      <c r="G5" s="1104"/>
      <c r="H5" s="1104"/>
      <c r="I5" s="1105"/>
    </row>
    <row r="6" spans="2:9" ht="76.5">
      <c r="B6" s="600" t="s">
        <v>1040</v>
      </c>
      <c r="C6" s="600" t="s">
        <v>1748</v>
      </c>
      <c r="D6" s="600" t="s">
        <v>1041</v>
      </c>
      <c r="E6" s="600" t="s">
        <v>1042</v>
      </c>
      <c r="F6" s="600" t="s">
        <v>1043</v>
      </c>
      <c r="G6" s="600" t="s">
        <v>1420</v>
      </c>
      <c r="H6" s="600" t="s">
        <v>1044</v>
      </c>
      <c r="I6" s="600" t="s">
        <v>1045</v>
      </c>
    </row>
    <row r="7" spans="2:9" ht="13.5" thickBot="1">
      <c r="B7" s="601" t="s">
        <v>1046</v>
      </c>
      <c r="C7" s="601" t="s">
        <v>1047</v>
      </c>
      <c r="D7" s="601" t="s">
        <v>1048</v>
      </c>
      <c r="E7" s="601" t="s">
        <v>1049</v>
      </c>
      <c r="F7" s="601" t="s">
        <v>1050</v>
      </c>
      <c r="G7" s="601" t="s">
        <v>1051</v>
      </c>
      <c r="H7" s="601" t="s">
        <v>1052</v>
      </c>
      <c r="I7" s="601" t="s">
        <v>1053</v>
      </c>
    </row>
    <row r="8" spans="2:9" ht="12.75" customHeight="1">
      <c r="B8" s="602" t="s">
        <v>1054</v>
      </c>
      <c r="C8" s="603">
        <v>0</v>
      </c>
      <c r="D8" s="603">
        <v>0</v>
      </c>
      <c r="E8" s="603">
        <v>0</v>
      </c>
      <c r="F8" s="603">
        <v>0</v>
      </c>
      <c r="G8" s="603">
        <v>0</v>
      </c>
      <c r="H8" s="603">
        <v>0</v>
      </c>
      <c r="I8" s="603">
        <v>0</v>
      </c>
    </row>
    <row r="9" spans="2:9" ht="12.75" customHeight="1">
      <c r="B9" s="602" t="s">
        <v>1055</v>
      </c>
      <c r="C9" s="603">
        <v>0</v>
      </c>
      <c r="D9" s="603">
        <v>0</v>
      </c>
      <c r="E9" s="603">
        <v>0</v>
      </c>
      <c r="F9" s="603">
        <v>0</v>
      </c>
      <c r="G9" s="603">
        <v>0</v>
      </c>
      <c r="H9" s="603">
        <v>0</v>
      </c>
      <c r="I9" s="603">
        <v>0</v>
      </c>
    </row>
    <row r="10" spans="2:9">
      <c r="B10" s="604" t="s">
        <v>1056</v>
      </c>
      <c r="C10" s="603">
        <v>0</v>
      </c>
      <c r="D10" s="603">
        <v>0</v>
      </c>
      <c r="E10" s="603">
        <v>0</v>
      </c>
      <c r="F10" s="603"/>
      <c r="G10" s="605">
        <v>0</v>
      </c>
      <c r="H10" s="603">
        <v>0</v>
      </c>
      <c r="I10" s="603">
        <v>0</v>
      </c>
    </row>
    <row r="11" spans="2:9">
      <c r="B11" s="604" t="s">
        <v>1057</v>
      </c>
      <c r="C11" s="605">
        <v>0</v>
      </c>
      <c r="D11" s="605">
        <v>0</v>
      </c>
      <c r="E11" s="605">
        <v>0</v>
      </c>
      <c r="F11" s="605"/>
      <c r="G11" s="605">
        <v>0</v>
      </c>
      <c r="H11" s="605">
        <v>0</v>
      </c>
      <c r="I11" s="605">
        <v>0</v>
      </c>
    </row>
    <row r="12" spans="2:9">
      <c r="B12" s="604" t="s">
        <v>1058</v>
      </c>
      <c r="C12" s="605">
        <v>0</v>
      </c>
      <c r="D12" s="605">
        <v>0</v>
      </c>
      <c r="E12" s="605">
        <v>0</v>
      </c>
      <c r="F12" s="605"/>
      <c r="G12" s="605">
        <v>0</v>
      </c>
      <c r="H12" s="605">
        <v>0</v>
      </c>
      <c r="I12" s="605">
        <v>0</v>
      </c>
    </row>
    <row r="13" spans="2:9" ht="12.75" customHeight="1">
      <c r="B13" s="602" t="s">
        <v>1059</v>
      </c>
      <c r="C13" s="603">
        <v>0</v>
      </c>
      <c r="D13" s="603">
        <v>0</v>
      </c>
      <c r="E13" s="603">
        <v>0</v>
      </c>
      <c r="F13" s="603">
        <v>0</v>
      </c>
      <c r="G13" s="603">
        <v>0</v>
      </c>
      <c r="H13" s="603">
        <v>0</v>
      </c>
      <c r="I13" s="603">
        <v>0</v>
      </c>
    </row>
    <row r="14" spans="2:9">
      <c r="B14" s="604" t="s">
        <v>1060</v>
      </c>
      <c r="C14" s="603">
        <v>0</v>
      </c>
      <c r="D14" s="603">
        <v>0</v>
      </c>
      <c r="E14" s="603">
        <v>0</v>
      </c>
      <c r="F14" s="603"/>
      <c r="G14" s="605">
        <v>0</v>
      </c>
      <c r="H14" s="603">
        <v>0</v>
      </c>
      <c r="I14" s="603">
        <v>0</v>
      </c>
    </row>
    <row r="15" spans="2:9">
      <c r="B15" s="604" t="s">
        <v>1061</v>
      </c>
      <c r="C15" s="605">
        <v>0</v>
      </c>
      <c r="D15" s="605">
        <v>0</v>
      </c>
      <c r="E15" s="605">
        <v>0</v>
      </c>
      <c r="F15" s="605"/>
      <c r="G15" s="605">
        <v>0</v>
      </c>
      <c r="H15" s="605">
        <v>0</v>
      </c>
      <c r="I15" s="605">
        <v>0</v>
      </c>
    </row>
    <row r="16" spans="2:9">
      <c r="B16" s="604" t="s">
        <v>1062</v>
      </c>
      <c r="C16" s="605">
        <v>0</v>
      </c>
      <c r="D16" s="605">
        <v>0</v>
      </c>
      <c r="E16" s="605">
        <v>0</v>
      </c>
      <c r="F16" s="605"/>
      <c r="G16" s="605">
        <v>0</v>
      </c>
      <c r="H16" s="605">
        <v>0</v>
      </c>
      <c r="I16" s="605">
        <v>0</v>
      </c>
    </row>
    <row r="17" spans="2:9">
      <c r="B17" s="602" t="s">
        <v>1063</v>
      </c>
      <c r="C17" s="603">
        <v>879853.83</v>
      </c>
      <c r="D17" s="606">
        <f>+G17-C17</f>
        <v>-733507.11</v>
      </c>
      <c r="E17" s="606"/>
      <c r="F17" s="606"/>
      <c r="G17" s="605">
        <v>146346.72</v>
      </c>
      <c r="H17" s="606"/>
      <c r="I17" s="606"/>
    </row>
    <row r="18" spans="2:9">
      <c r="B18" s="607"/>
      <c r="C18" s="605"/>
      <c r="D18" s="605"/>
      <c r="E18" s="605"/>
      <c r="F18" s="605"/>
      <c r="G18" s="605"/>
      <c r="H18" s="605"/>
      <c r="I18" s="605"/>
    </row>
    <row r="19" spans="2:9" ht="12.75" customHeight="1">
      <c r="B19" s="608" t="s">
        <v>1064</v>
      </c>
      <c r="C19" s="603">
        <v>879853.83</v>
      </c>
      <c r="D19" s="606">
        <f>+D17</f>
        <v>-733507.11</v>
      </c>
      <c r="E19" s="603">
        <v>0</v>
      </c>
      <c r="F19" s="603">
        <v>0</v>
      </c>
      <c r="G19" s="603">
        <v>146346.72</v>
      </c>
      <c r="H19" s="603">
        <v>0</v>
      </c>
      <c r="I19" s="603">
        <v>0</v>
      </c>
    </row>
    <row r="20" spans="2:9">
      <c r="B20" s="602"/>
      <c r="C20" s="603"/>
      <c r="D20" s="603"/>
      <c r="E20" s="603"/>
      <c r="F20" s="603"/>
      <c r="G20" s="603"/>
      <c r="H20" s="603"/>
      <c r="I20" s="603"/>
    </row>
    <row r="21" spans="2:9" ht="12.75" customHeight="1">
      <c r="B21" s="602" t="s">
        <v>1065</v>
      </c>
      <c r="C21" s="603">
        <v>0</v>
      </c>
      <c r="D21" s="603">
        <v>0</v>
      </c>
      <c r="E21" s="603">
        <v>0</v>
      </c>
      <c r="F21" s="603">
        <v>0</v>
      </c>
      <c r="G21" s="603">
        <v>0</v>
      </c>
      <c r="H21" s="603">
        <v>0</v>
      </c>
      <c r="I21" s="603">
        <v>0</v>
      </c>
    </row>
    <row r="22" spans="2:9" ht="12.75" customHeight="1">
      <c r="B22" s="607" t="s">
        <v>1066</v>
      </c>
      <c r="C22" s="605"/>
      <c r="D22" s="605"/>
      <c r="E22" s="605"/>
      <c r="F22" s="605"/>
      <c r="G22" s="605">
        <v>0</v>
      </c>
      <c r="H22" s="605"/>
      <c r="I22" s="605"/>
    </row>
    <row r="23" spans="2:9" ht="12.75" customHeight="1">
      <c r="B23" s="607" t="s">
        <v>1067</v>
      </c>
      <c r="C23" s="605"/>
      <c r="D23" s="605"/>
      <c r="E23" s="605"/>
      <c r="F23" s="605"/>
      <c r="G23" s="605">
        <v>0</v>
      </c>
      <c r="H23" s="605"/>
      <c r="I23" s="605"/>
    </row>
    <row r="24" spans="2:9" ht="12.75" customHeight="1">
      <c r="B24" s="607" t="s">
        <v>1068</v>
      </c>
      <c r="C24" s="605"/>
      <c r="D24" s="605"/>
      <c r="E24" s="605"/>
      <c r="F24" s="605"/>
      <c r="G24" s="605">
        <v>0</v>
      </c>
      <c r="H24" s="605"/>
      <c r="I24" s="605"/>
    </row>
    <row r="25" spans="2:9">
      <c r="B25" s="609"/>
      <c r="C25" s="610"/>
      <c r="D25" s="610"/>
      <c r="E25" s="610"/>
      <c r="F25" s="610"/>
      <c r="G25" s="610"/>
      <c r="H25" s="610"/>
      <c r="I25" s="610"/>
    </row>
    <row r="26" spans="2:9" ht="25.5">
      <c r="B26" s="608" t="s">
        <v>1069</v>
      </c>
      <c r="C26" s="603">
        <v>0</v>
      </c>
      <c r="D26" s="603">
        <v>0</v>
      </c>
      <c r="E26" s="603">
        <v>0</v>
      </c>
      <c r="F26" s="603">
        <v>0</v>
      </c>
      <c r="G26" s="603">
        <v>0</v>
      </c>
      <c r="H26" s="603">
        <v>0</v>
      </c>
      <c r="I26" s="603">
        <v>0</v>
      </c>
    </row>
    <row r="27" spans="2:9" ht="12.75" customHeight="1">
      <c r="B27" s="607" t="s">
        <v>1070</v>
      </c>
      <c r="C27" s="605"/>
      <c r="D27" s="605"/>
      <c r="E27" s="605"/>
      <c r="F27" s="605"/>
      <c r="G27" s="605">
        <v>0</v>
      </c>
      <c r="H27" s="605"/>
      <c r="I27" s="605"/>
    </row>
    <row r="28" spans="2:9" ht="12.75" customHeight="1">
      <c r="B28" s="607" t="s">
        <v>1071</v>
      </c>
      <c r="C28" s="605"/>
      <c r="D28" s="605"/>
      <c r="E28" s="605"/>
      <c r="F28" s="605"/>
      <c r="G28" s="605">
        <v>0</v>
      </c>
      <c r="H28" s="605"/>
      <c r="I28" s="605"/>
    </row>
    <row r="29" spans="2:9" ht="12.75" customHeight="1">
      <c r="B29" s="607" t="s">
        <v>1072</v>
      </c>
      <c r="C29" s="605"/>
      <c r="D29" s="605"/>
      <c r="E29" s="605"/>
      <c r="F29" s="605"/>
      <c r="G29" s="605">
        <v>0</v>
      </c>
      <c r="H29" s="605"/>
      <c r="I29" s="605"/>
    </row>
    <row r="30" spans="2:9" ht="13.5" thickBot="1">
      <c r="B30" s="611"/>
      <c r="C30" s="612"/>
      <c r="D30" s="612"/>
      <c r="E30" s="612"/>
      <c r="F30" s="612"/>
      <c r="G30" s="612"/>
      <c r="H30" s="612"/>
      <c r="I30" s="612"/>
    </row>
    <row r="31" spans="2:9" ht="18.75" customHeight="1">
      <c r="B31" s="1106" t="s">
        <v>1073</v>
      </c>
      <c r="C31" s="1106"/>
      <c r="D31" s="1106"/>
      <c r="E31" s="1106"/>
      <c r="F31" s="1106"/>
      <c r="G31" s="1106"/>
      <c r="H31" s="1106"/>
      <c r="I31" s="1106"/>
    </row>
    <row r="32" spans="2:9">
      <c r="B32" s="613" t="s">
        <v>1074</v>
      </c>
      <c r="C32" s="614"/>
      <c r="D32" s="774"/>
      <c r="E32" s="774"/>
      <c r="F32" s="774"/>
      <c r="G32" s="774"/>
      <c r="H32" s="774"/>
      <c r="I32" s="774"/>
    </row>
    <row r="33" spans="2:9" ht="13.5" thickBot="1">
      <c r="B33" s="615"/>
      <c r="C33" s="614"/>
      <c r="D33" s="614"/>
      <c r="E33" s="614"/>
      <c r="F33" s="614"/>
      <c r="G33" s="614"/>
      <c r="H33" s="614"/>
      <c r="I33" s="614"/>
    </row>
    <row r="34" spans="2:9" ht="38.25" customHeight="1">
      <c r="B34" s="1095" t="s">
        <v>1075</v>
      </c>
      <c r="C34" s="1095" t="s">
        <v>1076</v>
      </c>
      <c r="D34" s="1095" t="s">
        <v>1077</v>
      </c>
      <c r="E34" s="616" t="s">
        <v>1078</v>
      </c>
      <c r="F34" s="1095" t="s">
        <v>1079</v>
      </c>
      <c r="G34" s="616" t="s">
        <v>1080</v>
      </c>
      <c r="H34" s="614"/>
      <c r="I34" s="614"/>
    </row>
    <row r="35" spans="2:9" ht="15.75" customHeight="1" thickBot="1">
      <c r="B35" s="1096"/>
      <c r="C35" s="1096"/>
      <c r="D35" s="1096"/>
      <c r="E35" s="617" t="s">
        <v>1081</v>
      </c>
      <c r="F35" s="1096"/>
      <c r="G35" s="617" t="s">
        <v>1082</v>
      </c>
      <c r="H35" s="614"/>
      <c r="I35" s="614"/>
    </row>
    <row r="36" spans="2:9">
      <c r="B36" s="618" t="s">
        <v>1083</v>
      </c>
      <c r="C36" s="603">
        <f>SUM(C37:C39)</f>
        <v>0</v>
      </c>
      <c r="D36" s="603">
        <f>SUM(D37:D39)</f>
        <v>0</v>
      </c>
      <c r="E36" s="603">
        <f>SUM(E37:E39)</f>
        <v>0</v>
      </c>
      <c r="F36" s="603">
        <f>SUM(F37:F39)</f>
        <v>0</v>
      </c>
      <c r="G36" s="603">
        <f>SUM(G37:G39)</f>
        <v>0</v>
      </c>
      <c r="H36" s="614"/>
      <c r="I36" s="614"/>
    </row>
    <row r="37" spans="2:9">
      <c r="B37" s="607" t="s">
        <v>1084</v>
      </c>
      <c r="C37" s="605"/>
      <c r="D37" s="605"/>
      <c r="E37" s="605"/>
      <c r="F37" s="605"/>
      <c r="G37" s="605"/>
      <c r="H37" s="614"/>
      <c r="I37" s="614"/>
    </row>
    <row r="38" spans="2:9">
      <c r="B38" s="607" t="s">
        <v>1085</v>
      </c>
      <c r="C38" s="605"/>
      <c r="D38" s="605"/>
      <c r="E38" s="605"/>
      <c r="F38" s="605"/>
      <c r="G38" s="605"/>
      <c r="H38" s="614"/>
      <c r="I38" s="614"/>
    </row>
    <row r="39" spans="2:9" ht="13.5" thickBot="1">
      <c r="B39" s="619" t="s">
        <v>1086</v>
      </c>
      <c r="C39" s="620"/>
      <c r="D39" s="620"/>
      <c r="E39" s="620"/>
      <c r="F39" s="620"/>
      <c r="G39" s="620"/>
      <c r="H39" s="614"/>
      <c r="I39" s="614"/>
    </row>
    <row r="40" spans="2:9">
      <c r="B40" s="775"/>
      <c r="C40" s="776"/>
      <c r="D40" s="776"/>
      <c r="E40" s="776"/>
      <c r="F40" s="776"/>
      <c r="G40" s="776"/>
      <c r="H40" s="614"/>
      <c r="I40" s="614"/>
    </row>
    <row r="41" spans="2:9">
      <c r="B41" s="775"/>
      <c r="C41" s="776"/>
      <c r="D41" s="776"/>
      <c r="E41" s="776"/>
      <c r="F41" s="776"/>
      <c r="G41" s="776"/>
      <c r="H41" s="614"/>
      <c r="I41" s="614"/>
    </row>
    <row r="42" spans="2:9">
      <c r="B42" s="775"/>
      <c r="C42" s="776"/>
      <c r="D42" s="776"/>
      <c r="E42" s="776"/>
      <c r="F42" s="776"/>
      <c r="G42" s="776"/>
      <c r="H42" s="614"/>
      <c r="I42" s="614"/>
    </row>
  </sheetData>
  <mergeCells count="9">
    <mergeCell ref="B34:B35"/>
    <mergeCell ref="C34:C35"/>
    <mergeCell ref="D34:D35"/>
    <mergeCell ref="F34:F35"/>
    <mergeCell ref="B2:I2"/>
    <mergeCell ref="B3:I3"/>
    <mergeCell ref="B4:I4"/>
    <mergeCell ref="B5:I5"/>
    <mergeCell ref="B31:I31"/>
  </mergeCells>
  <pageMargins left="0.11811023622047245" right="0.11811023622047245" top="0.15748031496062992" bottom="0.15748031496062992" header="0.31496062992125984" footer="0.31496062992125984"/>
  <pageSetup scale="80" orientation="landscape"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L22"/>
  <sheetViews>
    <sheetView workbookViewId="0">
      <selection activeCell="A29" sqref="A1:L29"/>
    </sheetView>
  </sheetViews>
  <sheetFormatPr baseColWidth="10" defaultRowHeight="15"/>
  <cols>
    <col min="1" max="1" width="2.42578125" customWidth="1"/>
    <col min="2" max="2" width="32.85546875" customWidth="1"/>
    <col min="3" max="7" width="14.5703125" customWidth="1"/>
    <col min="8" max="8" width="17.5703125" customWidth="1"/>
    <col min="9" max="9" width="15.85546875" customWidth="1"/>
    <col min="10" max="10" width="11.5703125" customWidth="1"/>
    <col min="11" max="12" width="14.5703125" customWidth="1"/>
    <col min="257" max="257" width="2.42578125" customWidth="1"/>
    <col min="258" max="258" width="32.85546875" customWidth="1"/>
    <col min="259" max="263" width="14.5703125" customWidth="1"/>
    <col min="264" max="264" width="17.5703125" customWidth="1"/>
    <col min="265" max="265" width="15.85546875" customWidth="1"/>
    <col min="266" max="266" width="11.5703125" customWidth="1"/>
    <col min="267" max="268" width="14.5703125" customWidth="1"/>
    <col min="513" max="513" width="2.42578125" customWidth="1"/>
    <col min="514" max="514" width="32.85546875" customWidth="1"/>
    <col min="515" max="519" width="14.5703125" customWidth="1"/>
    <col min="520" max="520" width="17.5703125" customWidth="1"/>
    <col min="521" max="521" width="15.85546875" customWidth="1"/>
    <col min="522" max="522" width="11.5703125" customWidth="1"/>
    <col min="523" max="524" width="14.5703125" customWidth="1"/>
    <col min="769" max="769" width="2.42578125" customWidth="1"/>
    <col min="770" max="770" width="32.85546875" customWidth="1"/>
    <col min="771" max="775" width="14.5703125" customWidth="1"/>
    <col min="776" max="776" width="17.5703125" customWidth="1"/>
    <col min="777" max="777" width="15.85546875" customWidth="1"/>
    <col min="778" max="778" width="11.5703125" customWidth="1"/>
    <col min="779" max="780" width="14.5703125" customWidth="1"/>
    <col min="1025" max="1025" width="2.42578125" customWidth="1"/>
    <col min="1026" max="1026" width="32.85546875" customWidth="1"/>
    <col min="1027" max="1031" width="14.5703125" customWidth="1"/>
    <col min="1032" max="1032" width="17.5703125" customWidth="1"/>
    <col min="1033" max="1033" width="15.85546875" customWidth="1"/>
    <col min="1034" max="1034" width="11.5703125" customWidth="1"/>
    <col min="1035" max="1036" width="14.5703125" customWidth="1"/>
    <col min="1281" max="1281" width="2.42578125" customWidth="1"/>
    <col min="1282" max="1282" width="32.85546875" customWidth="1"/>
    <col min="1283" max="1287" width="14.5703125" customWidth="1"/>
    <col min="1288" max="1288" width="17.5703125" customWidth="1"/>
    <col min="1289" max="1289" width="15.85546875" customWidth="1"/>
    <col min="1290" max="1290" width="11.5703125" customWidth="1"/>
    <col min="1291" max="1292" width="14.5703125" customWidth="1"/>
    <col min="1537" max="1537" width="2.42578125" customWidth="1"/>
    <col min="1538" max="1538" width="32.85546875" customWidth="1"/>
    <col min="1539" max="1543" width="14.5703125" customWidth="1"/>
    <col min="1544" max="1544" width="17.5703125" customWidth="1"/>
    <col min="1545" max="1545" width="15.85546875" customWidth="1"/>
    <col min="1546" max="1546" width="11.5703125" customWidth="1"/>
    <col min="1547" max="1548" width="14.5703125" customWidth="1"/>
    <col min="1793" max="1793" width="2.42578125" customWidth="1"/>
    <col min="1794" max="1794" width="32.85546875" customWidth="1"/>
    <col min="1795" max="1799" width="14.5703125" customWidth="1"/>
    <col min="1800" max="1800" width="17.5703125" customWidth="1"/>
    <col min="1801" max="1801" width="15.85546875" customWidth="1"/>
    <col min="1802" max="1802" width="11.5703125" customWidth="1"/>
    <col min="1803" max="1804" width="14.5703125" customWidth="1"/>
    <col min="2049" max="2049" width="2.42578125" customWidth="1"/>
    <col min="2050" max="2050" width="32.85546875" customWidth="1"/>
    <col min="2051" max="2055" width="14.5703125" customWidth="1"/>
    <col min="2056" max="2056" width="17.5703125" customWidth="1"/>
    <col min="2057" max="2057" width="15.85546875" customWidth="1"/>
    <col min="2058" max="2058" width="11.5703125" customWidth="1"/>
    <col min="2059" max="2060" width="14.5703125" customWidth="1"/>
    <col min="2305" max="2305" width="2.42578125" customWidth="1"/>
    <col min="2306" max="2306" width="32.85546875" customWidth="1"/>
    <col min="2307" max="2311" width="14.5703125" customWidth="1"/>
    <col min="2312" max="2312" width="17.5703125" customWidth="1"/>
    <col min="2313" max="2313" width="15.85546875" customWidth="1"/>
    <col min="2314" max="2314" width="11.5703125" customWidth="1"/>
    <col min="2315" max="2316" width="14.5703125" customWidth="1"/>
    <col min="2561" max="2561" width="2.42578125" customWidth="1"/>
    <col min="2562" max="2562" width="32.85546875" customWidth="1"/>
    <col min="2563" max="2567" width="14.5703125" customWidth="1"/>
    <col min="2568" max="2568" width="17.5703125" customWidth="1"/>
    <col min="2569" max="2569" width="15.85546875" customWidth="1"/>
    <col min="2570" max="2570" width="11.5703125" customWidth="1"/>
    <col min="2571" max="2572" width="14.5703125" customWidth="1"/>
    <col min="2817" max="2817" width="2.42578125" customWidth="1"/>
    <col min="2818" max="2818" width="32.85546875" customWidth="1"/>
    <col min="2819" max="2823" width="14.5703125" customWidth="1"/>
    <col min="2824" max="2824" width="17.5703125" customWidth="1"/>
    <col min="2825" max="2825" width="15.85546875" customWidth="1"/>
    <col min="2826" max="2826" width="11.5703125" customWidth="1"/>
    <col min="2827" max="2828" width="14.5703125" customWidth="1"/>
    <col min="3073" max="3073" width="2.42578125" customWidth="1"/>
    <col min="3074" max="3074" width="32.85546875" customWidth="1"/>
    <col min="3075" max="3079" width="14.5703125" customWidth="1"/>
    <col min="3080" max="3080" width="17.5703125" customWidth="1"/>
    <col min="3081" max="3081" width="15.85546875" customWidth="1"/>
    <col min="3082" max="3082" width="11.5703125" customWidth="1"/>
    <col min="3083" max="3084" width="14.5703125" customWidth="1"/>
    <col min="3329" max="3329" width="2.42578125" customWidth="1"/>
    <col min="3330" max="3330" width="32.85546875" customWidth="1"/>
    <col min="3331" max="3335" width="14.5703125" customWidth="1"/>
    <col min="3336" max="3336" width="17.5703125" customWidth="1"/>
    <col min="3337" max="3337" width="15.85546875" customWidth="1"/>
    <col min="3338" max="3338" width="11.5703125" customWidth="1"/>
    <col min="3339" max="3340" width="14.5703125" customWidth="1"/>
    <col min="3585" max="3585" width="2.42578125" customWidth="1"/>
    <col min="3586" max="3586" width="32.85546875" customWidth="1"/>
    <col min="3587" max="3591" width="14.5703125" customWidth="1"/>
    <col min="3592" max="3592" width="17.5703125" customWidth="1"/>
    <col min="3593" max="3593" width="15.85546875" customWidth="1"/>
    <col min="3594" max="3594" width="11.5703125" customWidth="1"/>
    <col min="3595" max="3596" width="14.5703125" customWidth="1"/>
    <col min="3841" max="3841" width="2.42578125" customWidth="1"/>
    <col min="3842" max="3842" width="32.85546875" customWidth="1"/>
    <col min="3843" max="3847" width="14.5703125" customWidth="1"/>
    <col min="3848" max="3848" width="17.5703125" customWidth="1"/>
    <col min="3849" max="3849" width="15.85546875" customWidth="1"/>
    <col min="3850" max="3850" width="11.5703125" customWidth="1"/>
    <col min="3851" max="3852" width="14.5703125" customWidth="1"/>
    <col min="4097" max="4097" width="2.42578125" customWidth="1"/>
    <col min="4098" max="4098" width="32.85546875" customWidth="1"/>
    <col min="4099" max="4103" width="14.5703125" customWidth="1"/>
    <col min="4104" max="4104" width="17.5703125" customWidth="1"/>
    <col min="4105" max="4105" width="15.85546875" customWidth="1"/>
    <col min="4106" max="4106" width="11.5703125" customWidth="1"/>
    <col min="4107" max="4108" width="14.5703125" customWidth="1"/>
    <col min="4353" max="4353" width="2.42578125" customWidth="1"/>
    <col min="4354" max="4354" width="32.85546875" customWidth="1"/>
    <col min="4355" max="4359" width="14.5703125" customWidth="1"/>
    <col min="4360" max="4360" width="17.5703125" customWidth="1"/>
    <col min="4361" max="4361" width="15.85546875" customWidth="1"/>
    <col min="4362" max="4362" width="11.5703125" customWidth="1"/>
    <col min="4363" max="4364" width="14.5703125" customWidth="1"/>
    <col min="4609" max="4609" width="2.42578125" customWidth="1"/>
    <col min="4610" max="4610" width="32.85546875" customWidth="1"/>
    <col min="4611" max="4615" width="14.5703125" customWidth="1"/>
    <col min="4616" max="4616" width="17.5703125" customWidth="1"/>
    <col min="4617" max="4617" width="15.85546875" customWidth="1"/>
    <col min="4618" max="4618" width="11.5703125" customWidth="1"/>
    <col min="4619" max="4620" width="14.5703125" customWidth="1"/>
    <col min="4865" max="4865" width="2.42578125" customWidth="1"/>
    <col min="4866" max="4866" width="32.85546875" customWidth="1"/>
    <col min="4867" max="4871" width="14.5703125" customWidth="1"/>
    <col min="4872" max="4872" width="17.5703125" customWidth="1"/>
    <col min="4873" max="4873" width="15.85546875" customWidth="1"/>
    <col min="4874" max="4874" width="11.5703125" customWidth="1"/>
    <col min="4875" max="4876" width="14.5703125" customWidth="1"/>
    <col min="5121" max="5121" width="2.42578125" customWidth="1"/>
    <col min="5122" max="5122" width="32.85546875" customWidth="1"/>
    <col min="5123" max="5127" width="14.5703125" customWidth="1"/>
    <col min="5128" max="5128" width="17.5703125" customWidth="1"/>
    <col min="5129" max="5129" width="15.85546875" customWidth="1"/>
    <col min="5130" max="5130" width="11.5703125" customWidth="1"/>
    <col min="5131" max="5132" width="14.5703125" customWidth="1"/>
    <col min="5377" max="5377" width="2.42578125" customWidth="1"/>
    <col min="5378" max="5378" width="32.85546875" customWidth="1"/>
    <col min="5379" max="5383" width="14.5703125" customWidth="1"/>
    <col min="5384" max="5384" width="17.5703125" customWidth="1"/>
    <col min="5385" max="5385" width="15.85546875" customWidth="1"/>
    <col min="5386" max="5386" width="11.5703125" customWidth="1"/>
    <col min="5387" max="5388" width="14.5703125" customWidth="1"/>
    <col min="5633" max="5633" width="2.42578125" customWidth="1"/>
    <col min="5634" max="5634" width="32.85546875" customWidth="1"/>
    <col min="5635" max="5639" width="14.5703125" customWidth="1"/>
    <col min="5640" max="5640" width="17.5703125" customWidth="1"/>
    <col min="5641" max="5641" width="15.85546875" customWidth="1"/>
    <col min="5642" max="5642" width="11.5703125" customWidth="1"/>
    <col min="5643" max="5644" width="14.5703125" customWidth="1"/>
    <col min="5889" max="5889" width="2.42578125" customWidth="1"/>
    <col min="5890" max="5890" width="32.85546875" customWidth="1"/>
    <col min="5891" max="5895" width="14.5703125" customWidth="1"/>
    <col min="5896" max="5896" width="17.5703125" customWidth="1"/>
    <col min="5897" max="5897" width="15.85546875" customWidth="1"/>
    <col min="5898" max="5898" width="11.5703125" customWidth="1"/>
    <col min="5899" max="5900" width="14.5703125" customWidth="1"/>
    <col min="6145" max="6145" width="2.42578125" customWidth="1"/>
    <col min="6146" max="6146" width="32.85546875" customWidth="1"/>
    <col min="6147" max="6151" width="14.5703125" customWidth="1"/>
    <col min="6152" max="6152" width="17.5703125" customWidth="1"/>
    <col min="6153" max="6153" width="15.85546875" customWidth="1"/>
    <col min="6154" max="6154" width="11.5703125" customWidth="1"/>
    <col min="6155" max="6156" width="14.5703125" customWidth="1"/>
    <col min="6401" max="6401" width="2.42578125" customWidth="1"/>
    <col min="6402" max="6402" width="32.85546875" customWidth="1"/>
    <col min="6403" max="6407" width="14.5703125" customWidth="1"/>
    <col min="6408" max="6408" width="17.5703125" customWidth="1"/>
    <col min="6409" max="6409" width="15.85546875" customWidth="1"/>
    <col min="6410" max="6410" width="11.5703125" customWidth="1"/>
    <col min="6411" max="6412" width="14.5703125" customWidth="1"/>
    <col min="6657" max="6657" width="2.42578125" customWidth="1"/>
    <col min="6658" max="6658" width="32.85546875" customWidth="1"/>
    <col min="6659" max="6663" width="14.5703125" customWidth="1"/>
    <col min="6664" max="6664" width="17.5703125" customWidth="1"/>
    <col min="6665" max="6665" width="15.85546875" customWidth="1"/>
    <col min="6666" max="6666" width="11.5703125" customWidth="1"/>
    <col min="6667" max="6668" width="14.5703125" customWidth="1"/>
    <col min="6913" max="6913" width="2.42578125" customWidth="1"/>
    <col min="6914" max="6914" width="32.85546875" customWidth="1"/>
    <col min="6915" max="6919" width="14.5703125" customWidth="1"/>
    <col min="6920" max="6920" width="17.5703125" customWidth="1"/>
    <col min="6921" max="6921" width="15.85546875" customWidth="1"/>
    <col min="6922" max="6922" width="11.5703125" customWidth="1"/>
    <col min="6923" max="6924" width="14.5703125" customWidth="1"/>
    <col min="7169" max="7169" width="2.42578125" customWidth="1"/>
    <col min="7170" max="7170" width="32.85546875" customWidth="1"/>
    <col min="7171" max="7175" width="14.5703125" customWidth="1"/>
    <col min="7176" max="7176" width="17.5703125" customWidth="1"/>
    <col min="7177" max="7177" width="15.85546875" customWidth="1"/>
    <col min="7178" max="7178" width="11.5703125" customWidth="1"/>
    <col min="7179" max="7180" width="14.5703125" customWidth="1"/>
    <col min="7425" max="7425" width="2.42578125" customWidth="1"/>
    <col min="7426" max="7426" width="32.85546875" customWidth="1"/>
    <col min="7427" max="7431" width="14.5703125" customWidth="1"/>
    <col min="7432" max="7432" width="17.5703125" customWidth="1"/>
    <col min="7433" max="7433" width="15.85546875" customWidth="1"/>
    <col min="7434" max="7434" width="11.5703125" customWidth="1"/>
    <col min="7435" max="7436" width="14.5703125" customWidth="1"/>
    <col min="7681" max="7681" width="2.42578125" customWidth="1"/>
    <col min="7682" max="7682" width="32.85546875" customWidth="1"/>
    <col min="7683" max="7687" width="14.5703125" customWidth="1"/>
    <col min="7688" max="7688" width="17.5703125" customWidth="1"/>
    <col min="7689" max="7689" width="15.85546875" customWidth="1"/>
    <col min="7690" max="7690" width="11.5703125" customWidth="1"/>
    <col min="7691" max="7692" width="14.5703125" customWidth="1"/>
    <col min="7937" max="7937" width="2.42578125" customWidth="1"/>
    <col min="7938" max="7938" width="32.85546875" customWidth="1"/>
    <col min="7939" max="7943" width="14.5703125" customWidth="1"/>
    <col min="7944" max="7944" width="17.5703125" customWidth="1"/>
    <col min="7945" max="7945" width="15.85546875" customWidth="1"/>
    <col min="7946" max="7946" width="11.5703125" customWidth="1"/>
    <col min="7947" max="7948" width="14.5703125" customWidth="1"/>
    <col min="8193" max="8193" width="2.42578125" customWidth="1"/>
    <col min="8194" max="8194" width="32.85546875" customWidth="1"/>
    <col min="8195" max="8199" width="14.5703125" customWidth="1"/>
    <col min="8200" max="8200" width="17.5703125" customWidth="1"/>
    <col min="8201" max="8201" width="15.85546875" customWidth="1"/>
    <col min="8202" max="8202" width="11.5703125" customWidth="1"/>
    <col min="8203" max="8204" width="14.5703125" customWidth="1"/>
    <col min="8449" max="8449" width="2.42578125" customWidth="1"/>
    <col min="8450" max="8450" width="32.85546875" customWidth="1"/>
    <col min="8451" max="8455" width="14.5703125" customWidth="1"/>
    <col min="8456" max="8456" width="17.5703125" customWidth="1"/>
    <col min="8457" max="8457" width="15.85546875" customWidth="1"/>
    <col min="8458" max="8458" width="11.5703125" customWidth="1"/>
    <col min="8459" max="8460" width="14.5703125" customWidth="1"/>
    <col min="8705" max="8705" width="2.42578125" customWidth="1"/>
    <col min="8706" max="8706" width="32.85546875" customWidth="1"/>
    <col min="8707" max="8711" width="14.5703125" customWidth="1"/>
    <col min="8712" max="8712" width="17.5703125" customWidth="1"/>
    <col min="8713" max="8713" width="15.85546875" customWidth="1"/>
    <col min="8714" max="8714" width="11.5703125" customWidth="1"/>
    <col min="8715" max="8716" width="14.5703125" customWidth="1"/>
    <col min="8961" max="8961" width="2.42578125" customWidth="1"/>
    <col min="8962" max="8962" width="32.85546875" customWidth="1"/>
    <col min="8963" max="8967" width="14.5703125" customWidth="1"/>
    <col min="8968" max="8968" width="17.5703125" customWidth="1"/>
    <col min="8969" max="8969" width="15.85546875" customWidth="1"/>
    <col min="8970" max="8970" width="11.5703125" customWidth="1"/>
    <col min="8971" max="8972" width="14.5703125" customWidth="1"/>
    <col min="9217" max="9217" width="2.42578125" customWidth="1"/>
    <col min="9218" max="9218" width="32.85546875" customWidth="1"/>
    <col min="9219" max="9223" width="14.5703125" customWidth="1"/>
    <col min="9224" max="9224" width="17.5703125" customWidth="1"/>
    <col min="9225" max="9225" width="15.85546875" customWidth="1"/>
    <col min="9226" max="9226" width="11.5703125" customWidth="1"/>
    <col min="9227" max="9228" width="14.5703125" customWidth="1"/>
    <col min="9473" max="9473" width="2.42578125" customWidth="1"/>
    <col min="9474" max="9474" width="32.85546875" customWidth="1"/>
    <col min="9475" max="9479" width="14.5703125" customWidth="1"/>
    <col min="9480" max="9480" width="17.5703125" customWidth="1"/>
    <col min="9481" max="9481" width="15.85546875" customWidth="1"/>
    <col min="9482" max="9482" width="11.5703125" customWidth="1"/>
    <col min="9483" max="9484" width="14.5703125" customWidth="1"/>
    <col min="9729" max="9729" width="2.42578125" customWidth="1"/>
    <col min="9730" max="9730" width="32.85546875" customWidth="1"/>
    <col min="9731" max="9735" width="14.5703125" customWidth="1"/>
    <col min="9736" max="9736" width="17.5703125" customWidth="1"/>
    <col min="9737" max="9737" width="15.85546875" customWidth="1"/>
    <col min="9738" max="9738" width="11.5703125" customWidth="1"/>
    <col min="9739" max="9740" width="14.5703125" customWidth="1"/>
    <col min="9985" max="9985" width="2.42578125" customWidth="1"/>
    <col min="9986" max="9986" width="32.85546875" customWidth="1"/>
    <col min="9987" max="9991" width="14.5703125" customWidth="1"/>
    <col min="9992" max="9992" width="17.5703125" customWidth="1"/>
    <col min="9993" max="9993" width="15.85546875" customWidth="1"/>
    <col min="9994" max="9994" width="11.5703125" customWidth="1"/>
    <col min="9995" max="9996" width="14.5703125" customWidth="1"/>
    <col min="10241" max="10241" width="2.42578125" customWidth="1"/>
    <col min="10242" max="10242" width="32.85546875" customWidth="1"/>
    <col min="10243" max="10247" width="14.5703125" customWidth="1"/>
    <col min="10248" max="10248" width="17.5703125" customWidth="1"/>
    <col min="10249" max="10249" width="15.85546875" customWidth="1"/>
    <col min="10250" max="10250" width="11.5703125" customWidth="1"/>
    <col min="10251" max="10252" width="14.5703125" customWidth="1"/>
    <col min="10497" max="10497" width="2.42578125" customWidth="1"/>
    <col min="10498" max="10498" width="32.85546875" customWidth="1"/>
    <col min="10499" max="10503" width="14.5703125" customWidth="1"/>
    <col min="10504" max="10504" width="17.5703125" customWidth="1"/>
    <col min="10505" max="10505" width="15.85546875" customWidth="1"/>
    <col min="10506" max="10506" width="11.5703125" customWidth="1"/>
    <col min="10507" max="10508" width="14.5703125" customWidth="1"/>
    <col min="10753" max="10753" width="2.42578125" customWidth="1"/>
    <col min="10754" max="10754" width="32.85546875" customWidth="1"/>
    <col min="10755" max="10759" width="14.5703125" customWidth="1"/>
    <col min="10760" max="10760" width="17.5703125" customWidth="1"/>
    <col min="10761" max="10761" width="15.85546875" customWidth="1"/>
    <col min="10762" max="10762" width="11.5703125" customWidth="1"/>
    <col min="10763" max="10764" width="14.5703125" customWidth="1"/>
    <col min="11009" max="11009" width="2.42578125" customWidth="1"/>
    <col min="11010" max="11010" width="32.85546875" customWidth="1"/>
    <col min="11011" max="11015" width="14.5703125" customWidth="1"/>
    <col min="11016" max="11016" width="17.5703125" customWidth="1"/>
    <col min="11017" max="11017" width="15.85546875" customWidth="1"/>
    <col min="11018" max="11018" width="11.5703125" customWidth="1"/>
    <col min="11019" max="11020" width="14.5703125" customWidth="1"/>
    <col min="11265" max="11265" width="2.42578125" customWidth="1"/>
    <col min="11266" max="11266" width="32.85546875" customWidth="1"/>
    <col min="11267" max="11271" width="14.5703125" customWidth="1"/>
    <col min="11272" max="11272" width="17.5703125" customWidth="1"/>
    <col min="11273" max="11273" width="15.85546875" customWidth="1"/>
    <col min="11274" max="11274" width="11.5703125" customWidth="1"/>
    <col min="11275" max="11276" width="14.5703125" customWidth="1"/>
    <col min="11521" max="11521" width="2.42578125" customWidth="1"/>
    <col min="11522" max="11522" width="32.85546875" customWidth="1"/>
    <col min="11523" max="11527" width="14.5703125" customWidth="1"/>
    <col min="11528" max="11528" width="17.5703125" customWidth="1"/>
    <col min="11529" max="11529" width="15.85546875" customWidth="1"/>
    <col min="11530" max="11530" width="11.5703125" customWidth="1"/>
    <col min="11531" max="11532" width="14.5703125" customWidth="1"/>
    <col min="11777" max="11777" width="2.42578125" customWidth="1"/>
    <col min="11778" max="11778" width="32.85546875" customWidth="1"/>
    <col min="11779" max="11783" width="14.5703125" customWidth="1"/>
    <col min="11784" max="11784" width="17.5703125" customWidth="1"/>
    <col min="11785" max="11785" width="15.85546875" customWidth="1"/>
    <col min="11786" max="11786" width="11.5703125" customWidth="1"/>
    <col min="11787" max="11788" width="14.5703125" customWidth="1"/>
    <col min="12033" max="12033" width="2.42578125" customWidth="1"/>
    <col min="12034" max="12034" width="32.85546875" customWidth="1"/>
    <col min="12035" max="12039" width="14.5703125" customWidth="1"/>
    <col min="12040" max="12040" width="17.5703125" customWidth="1"/>
    <col min="12041" max="12041" width="15.85546875" customWidth="1"/>
    <col min="12042" max="12042" width="11.5703125" customWidth="1"/>
    <col min="12043" max="12044" width="14.5703125" customWidth="1"/>
    <col min="12289" max="12289" width="2.42578125" customWidth="1"/>
    <col min="12290" max="12290" width="32.85546875" customWidth="1"/>
    <col min="12291" max="12295" width="14.5703125" customWidth="1"/>
    <col min="12296" max="12296" width="17.5703125" customWidth="1"/>
    <col min="12297" max="12297" width="15.85546875" customWidth="1"/>
    <col min="12298" max="12298" width="11.5703125" customWidth="1"/>
    <col min="12299" max="12300" width="14.5703125" customWidth="1"/>
    <col min="12545" max="12545" width="2.42578125" customWidth="1"/>
    <col min="12546" max="12546" width="32.85546875" customWidth="1"/>
    <col min="12547" max="12551" width="14.5703125" customWidth="1"/>
    <col min="12552" max="12552" width="17.5703125" customWidth="1"/>
    <col min="12553" max="12553" width="15.85546875" customWidth="1"/>
    <col min="12554" max="12554" width="11.5703125" customWidth="1"/>
    <col min="12555" max="12556" width="14.5703125" customWidth="1"/>
    <col min="12801" max="12801" width="2.42578125" customWidth="1"/>
    <col min="12802" max="12802" width="32.85546875" customWidth="1"/>
    <col min="12803" max="12807" width="14.5703125" customWidth="1"/>
    <col min="12808" max="12808" width="17.5703125" customWidth="1"/>
    <col min="12809" max="12809" width="15.85546875" customWidth="1"/>
    <col min="12810" max="12810" width="11.5703125" customWidth="1"/>
    <col min="12811" max="12812" width="14.5703125" customWidth="1"/>
    <col min="13057" max="13057" width="2.42578125" customWidth="1"/>
    <col min="13058" max="13058" width="32.85546875" customWidth="1"/>
    <col min="13059" max="13063" width="14.5703125" customWidth="1"/>
    <col min="13064" max="13064" width="17.5703125" customWidth="1"/>
    <col min="13065" max="13065" width="15.85546875" customWidth="1"/>
    <col min="13066" max="13066" width="11.5703125" customWidth="1"/>
    <col min="13067" max="13068" width="14.5703125" customWidth="1"/>
    <col min="13313" max="13313" width="2.42578125" customWidth="1"/>
    <col min="13314" max="13314" width="32.85546875" customWidth="1"/>
    <col min="13315" max="13319" width="14.5703125" customWidth="1"/>
    <col min="13320" max="13320" width="17.5703125" customWidth="1"/>
    <col min="13321" max="13321" width="15.85546875" customWidth="1"/>
    <col min="13322" max="13322" width="11.5703125" customWidth="1"/>
    <col min="13323" max="13324" width="14.5703125" customWidth="1"/>
    <col min="13569" max="13569" width="2.42578125" customWidth="1"/>
    <col min="13570" max="13570" width="32.85546875" customWidth="1"/>
    <col min="13571" max="13575" width="14.5703125" customWidth="1"/>
    <col min="13576" max="13576" width="17.5703125" customWidth="1"/>
    <col min="13577" max="13577" width="15.85546875" customWidth="1"/>
    <col min="13578" max="13578" width="11.5703125" customWidth="1"/>
    <col min="13579" max="13580" width="14.5703125" customWidth="1"/>
    <col min="13825" max="13825" width="2.42578125" customWidth="1"/>
    <col min="13826" max="13826" width="32.85546875" customWidth="1"/>
    <col min="13827" max="13831" width="14.5703125" customWidth="1"/>
    <col min="13832" max="13832" width="17.5703125" customWidth="1"/>
    <col min="13833" max="13833" width="15.85546875" customWidth="1"/>
    <col min="13834" max="13834" width="11.5703125" customWidth="1"/>
    <col min="13835" max="13836" width="14.5703125" customWidth="1"/>
    <col min="14081" max="14081" width="2.42578125" customWidth="1"/>
    <col min="14082" max="14082" width="32.85546875" customWidth="1"/>
    <col min="14083" max="14087" width="14.5703125" customWidth="1"/>
    <col min="14088" max="14088" width="17.5703125" customWidth="1"/>
    <col min="14089" max="14089" width="15.85546875" customWidth="1"/>
    <col min="14090" max="14090" width="11.5703125" customWidth="1"/>
    <col min="14091" max="14092" width="14.5703125" customWidth="1"/>
    <col min="14337" max="14337" width="2.42578125" customWidth="1"/>
    <col min="14338" max="14338" width="32.85546875" customWidth="1"/>
    <col min="14339" max="14343" width="14.5703125" customWidth="1"/>
    <col min="14344" max="14344" width="17.5703125" customWidth="1"/>
    <col min="14345" max="14345" width="15.85546875" customWidth="1"/>
    <col min="14346" max="14346" width="11.5703125" customWidth="1"/>
    <col min="14347" max="14348" width="14.5703125" customWidth="1"/>
    <col min="14593" max="14593" width="2.42578125" customWidth="1"/>
    <col min="14594" max="14594" width="32.85546875" customWidth="1"/>
    <col min="14595" max="14599" width="14.5703125" customWidth="1"/>
    <col min="14600" max="14600" width="17.5703125" customWidth="1"/>
    <col min="14601" max="14601" width="15.85546875" customWidth="1"/>
    <col min="14602" max="14602" width="11.5703125" customWidth="1"/>
    <col min="14603" max="14604" width="14.5703125" customWidth="1"/>
    <col min="14849" max="14849" width="2.42578125" customWidth="1"/>
    <col min="14850" max="14850" width="32.85546875" customWidth="1"/>
    <col min="14851" max="14855" width="14.5703125" customWidth="1"/>
    <col min="14856" max="14856" width="17.5703125" customWidth="1"/>
    <col min="14857" max="14857" width="15.85546875" customWidth="1"/>
    <col min="14858" max="14858" width="11.5703125" customWidth="1"/>
    <col min="14859" max="14860" width="14.5703125" customWidth="1"/>
    <col min="15105" max="15105" width="2.42578125" customWidth="1"/>
    <col min="15106" max="15106" width="32.85546875" customWidth="1"/>
    <col min="15107" max="15111" width="14.5703125" customWidth="1"/>
    <col min="15112" max="15112" width="17.5703125" customWidth="1"/>
    <col min="15113" max="15113" width="15.85546875" customWidth="1"/>
    <col min="15114" max="15114" width="11.5703125" customWidth="1"/>
    <col min="15115" max="15116" width="14.5703125" customWidth="1"/>
    <col min="15361" max="15361" width="2.42578125" customWidth="1"/>
    <col min="15362" max="15362" width="32.85546875" customWidth="1"/>
    <col min="15363" max="15367" width="14.5703125" customWidth="1"/>
    <col min="15368" max="15368" width="17.5703125" customWidth="1"/>
    <col min="15369" max="15369" width="15.85546875" customWidth="1"/>
    <col min="15370" max="15370" width="11.5703125" customWidth="1"/>
    <col min="15371" max="15372" width="14.5703125" customWidth="1"/>
    <col min="15617" max="15617" width="2.42578125" customWidth="1"/>
    <col min="15618" max="15618" width="32.85546875" customWidth="1"/>
    <col min="15619" max="15623" width="14.5703125" customWidth="1"/>
    <col min="15624" max="15624" width="17.5703125" customWidth="1"/>
    <col min="15625" max="15625" width="15.85546875" customWidth="1"/>
    <col min="15626" max="15626" width="11.5703125" customWidth="1"/>
    <col min="15627" max="15628" width="14.5703125" customWidth="1"/>
    <col min="15873" max="15873" width="2.42578125" customWidth="1"/>
    <col min="15874" max="15874" width="32.85546875" customWidth="1"/>
    <col min="15875" max="15879" width="14.5703125" customWidth="1"/>
    <col min="15880" max="15880" width="17.5703125" customWidth="1"/>
    <col min="15881" max="15881" width="15.85546875" customWidth="1"/>
    <col min="15882" max="15882" width="11.5703125" customWidth="1"/>
    <col min="15883" max="15884" width="14.5703125" customWidth="1"/>
    <col min="16129" max="16129" width="2.42578125" customWidth="1"/>
    <col min="16130" max="16130" width="32.85546875" customWidth="1"/>
    <col min="16131" max="16135" width="14.5703125" customWidth="1"/>
    <col min="16136" max="16136" width="17.5703125" customWidth="1"/>
    <col min="16137" max="16137" width="15.85546875" customWidth="1"/>
    <col min="16138" max="16138" width="11.5703125" customWidth="1"/>
    <col min="16139" max="16140" width="14.5703125" customWidth="1"/>
  </cols>
  <sheetData>
    <row r="1" spans="2:12" ht="15.75" thickBot="1"/>
    <row r="2" spans="2:12">
      <c r="B2" s="1107" t="s">
        <v>1353</v>
      </c>
      <c r="C2" s="1108"/>
      <c r="D2" s="1108"/>
      <c r="E2" s="1108"/>
      <c r="F2" s="1108"/>
      <c r="G2" s="1108"/>
      <c r="H2" s="1108"/>
      <c r="I2" s="1108"/>
      <c r="J2" s="1108"/>
      <c r="K2" s="1108"/>
      <c r="L2" s="1109"/>
    </row>
    <row r="3" spans="2:12">
      <c r="B3" s="1110" t="s">
        <v>915</v>
      </c>
      <c r="C3" s="1111"/>
      <c r="D3" s="1111"/>
      <c r="E3" s="1111"/>
      <c r="F3" s="1111"/>
      <c r="G3" s="1111"/>
      <c r="H3" s="1111"/>
      <c r="I3" s="1111"/>
      <c r="J3" s="1111"/>
      <c r="K3" s="1111"/>
      <c r="L3" s="1112"/>
    </row>
    <row r="4" spans="2:12">
      <c r="B4" s="1110" t="s">
        <v>1817</v>
      </c>
      <c r="C4" s="1111"/>
      <c r="D4" s="1111"/>
      <c r="E4" s="1111"/>
      <c r="F4" s="1111"/>
      <c r="G4" s="1111"/>
      <c r="H4" s="1111"/>
      <c r="I4" s="1111"/>
      <c r="J4" s="1111"/>
      <c r="K4" s="1111"/>
      <c r="L4" s="1112"/>
    </row>
    <row r="5" spans="2:12" ht="15.75" thickBot="1">
      <c r="B5" s="1113" t="s">
        <v>928</v>
      </c>
      <c r="C5" s="1114"/>
      <c r="D5" s="1114"/>
      <c r="E5" s="1114"/>
      <c r="F5" s="1114"/>
      <c r="G5" s="1114"/>
      <c r="H5" s="1114"/>
      <c r="I5" s="1114"/>
      <c r="J5" s="1114"/>
      <c r="K5" s="1114"/>
      <c r="L5" s="1115"/>
    </row>
    <row r="6" spans="2:12" ht="102">
      <c r="B6" s="600" t="s">
        <v>1087</v>
      </c>
      <c r="C6" s="621" t="s">
        <v>1088</v>
      </c>
      <c r="D6" s="621" t="s">
        <v>1089</v>
      </c>
      <c r="E6" s="621" t="s">
        <v>1090</v>
      </c>
      <c r="F6" s="621" t="s">
        <v>1091</v>
      </c>
      <c r="G6" s="621" t="s">
        <v>1092</v>
      </c>
      <c r="H6" s="621" t="s">
        <v>1093</v>
      </c>
      <c r="I6" s="621" t="s">
        <v>1094</v>
      </c>
      <c r="J6" s="621" t="s">
        <v>1095</v>
      </c>
      <c r="K6" s="621" t="s">
        <v>1096</v>
      </c>
      <c r="L6" s="621" t="s">
        <v>1097</v>
      </c>
    </row>
    <row r="7" spans="2:12" ht="15.75" thickBot="1">
      <c r="B7" s="601" t="s">
        <v>1046</v>
      </c>
      <c r="C7" s="601" t="s">
        <v>1047</v>
      </c>
      <c r="D7" s="601" t="s">
        <v>1048</v>
      </c>
      <c r="E7" s="601" t="s">
        <v>1049</v>
      </c>
      <c r="F7" s="601" t="s">
        <v>1050</v>
      </c>
      <c r="G7" s="601" t="s">
        <v>1098</v>
      </c>
      <c r="H7" s="601" t="s">
        <v>1052</v>
      </c>
      <c r="I7" s="601" t="s">
        <v>1053</v>
      </c>
      <c r="J7" s="601" t="s">
        <v>1099</v>
      </c>
      <c r="K7" s="601" t="s">
        <v>1100</v>
      </c>
      <c r="L7" s="601" t="s">
        <v>1101</v>
      </c>
    </row>
    <row r="8" spans="2:12">
      <c r="B8" s="622"/>
      <c r="C8" s="623"/>
      <c r="D8" s="623"/>
      <c r="E8" s="623"/>
      <c r="F8" s="623"/>
      <c r="G8" s="623"/>
      <c r="H8" s="623"/>
      <c r="I8" s="623"/>
      <c r="J8" s="623"/>
      <c r="K8" s="623"/>
      <c r="L8" s="623"/>
    </row>
    <row r="9" spans="2:12" ht="25.5">
      <c r="B9" s="624" t="s">
        <v>1102</v>
      </c>
      <c r="C9" s="603">
        <f>SUM(C10:C13)</f>
        <v>0</v>
      </c>
      <c r="D9" s="603">
        <f t="shared" ref="D9:L9" si="0">SUM(D10:D13)</f>
        <v>0</v>
      </c>
      <c r="E9" s="603">
        <f t="shared" si="0"/>
        <v>0</v>
      </c>
      <c r="F9" s="603">
        <f t="shared" si="0"/>
        <v>0</v>
      </c>
      <c r="G9" s="603">
        <f t="shared" si="0"/>
        <v>0</v>
      </c>
      <c r="H9" s="603">
        <f t="shared" si="0"/>
        <v>0</v>
      </c>
      <c r="I9" s="603">
        <f t="shared" si="0"/>
        <v>0</v>
      </c>
      <c r="J9" s="603">
        <f t="shared" si="0"/>
        <v>0</v>
      </c>
      <c r="K9" s="603">
        <f t="shared" si="0"/>
        <v>0</v>
      </c>
      <c r="L9" s="603">
        <f t="shared" si="0"/>
        <v>0</v>
      </c>
    </row>
    <row r="10" spans="2:12">
      <c r="B10" s="625" t="s">
        <v>1103</v>
      </c>
      <c r="C10" s="605"/>
      <c r="D10" s="605"/>
      <c r="E10" s="605"/>
      <c r="F10" s="605"/>
      <c r="G10" s="605"/>
      <c r="H10" s="605"/>
      <c r="I10" s="605"/>
      <c r="J10" s="605"/>
      <c r="K10" s="605"/>
      <c r="L10" s="605">
        <f>F10-K10</f>
        <v>0</v>
      </c>
    </row>
    <row r="11" spans="2:12">
      <c r="B11" s="625" t="s">
        <v>1104</v>
      </c>
      <c r="C11" s="605"/>
      <c r="D11" s="605"/>
      <c r="E11" s="605"/>
      <c r="F11" s="605"/>
      <c r="G11" s="605"/>
      <c r="H11" s="605"/>
      <c r="I11" s="605"/>
      <c r="J11" s="605"/>
      <c r="K11" s="605"/>
      <c r="L11" s="605">
        <f t="shared" ref="L11:L20" si="1">F11-K11</f>
        <v>0</v>
      </c>
    </row>
    <row r="12" spans="2:12">
      <c r="B12" s="625" t="s">
        <v>1105</v>
      </c>
      <c r="C12" s="605"/>
      <c r="D12" s="605"/>
      <c r="E12" s="605"/>
      <c r="F12" s="605"/>
      <c r="G12" s="605"/>
      <c r="H12" s="605"/>
      <c r="I12" s="605"/>
      <c r="J12" s="605"/>
      <c r="K12" s="605"/>
      <c r="L12" s="605">
        <f t="shared" si="1"/>
        <v>0</v>
      </c>
    </row>
    <row r="13" spans="2:12">
      <c r="B13" s="625" t="s">
        <v>1106</v>
      </c>
      <c r="C13" s="1116" t="s">
        <v>1360</v>
      </c>
      <c r="D13" s="1117"/>
      <c r="E13" s="1117"/>
      <c r="F13" s="1117"/>
      <c r="G13" s="1117"/>
      <c r="H13" s="1117"/>
      <c r="I13" s="1117"/>
      <c r="J13" s="1117"/>
      <c r="K13" s="1117"/>
      <c r="L13" s="1118"/>
    </row>
    <row r="14" spans="2:12">
      <c r="B14" s="626"/>
      <c r="C14" s="605"/>
      <c r="D14" s="605"/>
      <c r="E14" s="605"/>
      <c r="F14" s="605"/>
      <c r="G14" s="605"/>
      <c r="H14" s="605"/>
      <c r="I14" s="605"/>
      <c r="J14" s="605"/>
      <c r="K14" s="605"/>
      <c r="L14" s="605">
        <f t="shared" si="1"/>
        <v>0</v>
      </c>
    </row>
    <row r="15" spans="2:12">
      <c r="B15" s="624" t="s">
        <v>1107</v>
      </c>
      <c r="C15" s="603">
        <f>SUM(C16:C19)</f>
        <v>0</v>
      </c>
      <c r="D15" s="603">
        <f t="shared" ref="D15:L15" si="2">SUM(D16:D19)</f>
        <v>0</v>
      </c>
      <c r="E15" s="603">
        <f t="shared" si="2"/>
        <v>0</v>
      </c>
      <c r="F15" s="603">
        <f t="shared" si="2"/>
        <v>0</v>
      </c>
      <c r="G15" s="603">
        <f t="shared" si="2"/>
        <v>0</v>
      </c>
      <c r="H15" s="603">
        <f t="shared" si="2"/>
        <v>0</v>
      </c>
      <c r="I15" s="603">
        <f t="shared" si="2"/>
        <v>0</v>
      </c>
      <c r="J15" s="603">
        <f t="shared" si="2"/>
        <v>0</v>
      </c>
      <c r="K15" s="603">
        <f t="shared" si="2"/>
        <v>0</v>
      </c>
      <c r="L15" s="603">
        <f t="shared" si="2"/>
        <v>0</v>
      </c>
    </row>
    <row r="16" spans="2:12">
      <c r="B16" s="625" t="s">
        <v>1108</v>
      </c>
      <c r="C16" s="605"/>
      <c r="D16" s="605"/>
      <c r="E16" s="605"/>
      <c r="F16" s="605"/>
      <c r="G16" s="605"/>
      <c r="H16" s="605"/>
      <c r="I16" s="605"/>
      <c r="J16" s="605"/>
      <c r="K16" s="605"/>
      <c r="L16" s="605">
        <f t="shared" si="1"/>
        <v>0</v>
      </c>
    </row>
    <row r="17" spans="2:12">
      <c r="B17" s="625" t="s">
        <v>1109</v>
      </c>
      <c r="C17" s="605"/>
      <c r="D17" s="605"/>
      <c r="E17" s="605"/>
      <c r="F17" s="605"/>
      <c r="G17" s="605"/>
      <c r="H17" s="605"/>
      <c r="I17" s="605"/>
      <c r="J17" s="605"/>
      <c r="K17" s="605"/>
      <c r="L17" s="605">
        <f t="shared" si="1"/>
        <v>0</v>
      </c>
    </row>
    <row r="18" spans="2:12">
      <c r="B18" s="625" t="s">
        <v>1110</v>
      </c>
      <c r="C18" s="605"/>
      <c r="D18" s="605"/>
      <c r="E18" s="605"/>
      <c r="F18" s="605"/>
      <c r="G18" s="605"/>
      <c r="H18" s="605"/>
      <c r="I18" s="605"/>
      <c r="J18" s="605"/>
      <c r="K18" s="605"/>
      <c r="L18" s="605">
        <f t="shared" si="1"/>
        <v>0</v>
      </c>
    </row>
    <row r="19" spans="2:12">
      <c r="B19" s="625" t="s">
        <v>1111</v>
      </c>
      <c r="C19" s="605"/>
      <c r="D19" s="605"/>
      <c r="E19" s="605"/>
      <c r="F19" s="605"/>
      <c r="G19" s="605"/>
      <c r="H19" s="605"/>
      <c r="I19" s="605"/>
      <c r="J19" s="605"/>
      <c r="K19" s="605"/>
      <c r="L19" s="605">
        <f t="shared" si="1"/>
        <v>0</v>
      </c>
    </row>
    <row r="20" spans="2:12">
      <c r="B20" s="626"/>
      <c r="C20" s="605"/>
      <c r="D20" s="605"/>
      <c r="E20" s="605"/>
      <c r="F20" s="605"/>
      <c r="G20" s="605"/>
      <c r="H20" s="605"/>
      <c r="I20" s="605"/>
      <c r="J20" s="605"/>
      <c r="K20" s="605"/>
      <c r="L20" s="605">
        <f t="shared" si="1"/>
        <v>0</v>
      </c>
    </row>
    <row r="21" spans="2:12" ht="38.25">
      <c r="B21" s="624" t="s">
        <v>1112</v>
      </c>
      <c r="C21" s="603">
        <f>C9+C15</f>
        <v>0</v>
      </c>
      <c r="D21" s="603">
        <f t="shared" ref="D21:L21" si="3">D9+D15</f>
        <v>0</v>
      </c>
      <c r="E21" s="603">
        <f t="shared" si="3"/>
        <v>0</v>
      </c>
      <c r="F21" s="603">
        <f t="shared" si="3"/>
        <v>0</v>
      </c>
      <c r="G21" s="603">
        <f t="shared" si="3"/>
        <v>0</v>
      </c>
      <c r="H21" s="603">
        <f t="shared" si="3"/>
        <v>0</v>
      </c>
      <c r="I21" s="603">
        <f t="shared" si="3"/>
        <v>0</v>
      </c>
      <c r="J21" s="603">
        <f t="shared" si="3"/>
        <v>0</v>
      </c>
      <c r="K21" s="603">
        <f t="shared" si="3"/>
        <v>0</v>
      </c>
      <c r="L21" s="603">
        <f t="shared" si="3"/>
        <v>0</v>
      </c>
    </row>
    <row r="22" spans="2:12" ht="15.75" thickBot="1">
      <c r="B22" s="627"/>
      <c r="C22" s="628"/>
      <c r="D22" s="628"/>
      <c r="E22" s="628"/>
      <c r="F22" s="628"/>
      <c r="G22" s="628"/>
      <c r="H22" s="628"/>
      <c r="I22" s="628"/>
      <c r="J22" s="628"/>
      <c r="K22" s="628"/>
      <c r="L22" s="628"/>
    </row>
  </sheetData>
  <mergeCells count="5">
    <mergeCell ref="B2:L2"/>
    <mergeCell ref="B3:L3"/>
    <mergeCell ref="B4:L4"/>
    <mergeCell ref="B5:L5"/>
    <mergeCell ref="C13:L13"/>
  </mergeCells>
  <pageMargins left="0.70866141732283472" right="0.70866141732283472" top="0.74803149606299213" bottom="0.74803149606299213" header="0.31496062992125984" footer="0.31496062992125984"/>
  <pageSetup scale="67" orientation="landscape" horizontalDpi="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1:F137"/>
  <sheetViews>
    <sheetView workbookViewId="0">
      <selection activeCell="A87" sqref="A1:G87"/>
    </sheetView>
  </sheetViews>
  <sheetFormatPr baseColWidth="10" defaultRowHeight="12.75"/>
  <cols>
    <col min="1" max="1" width="7.5703125" style="586" customWidth="1"/>
    <col min="2" max="2" width="2" style="586" customWidth="1"/>
    <col min="3" max="3" width="69.7109375" style="586" bestFit="1" customWidth="1"/>
    <col min="4" max="4" width="17.7109375" style="586" customWidth="1"/>
    <col min="5" max="5" width="18" style="586" customWidth="1"/>
    <col min="6" max="6" width="20.85546875" style="586" customWidth="1"/>
    <col min="7" max="257" width="11.42578125" style="586"/>
    <col min="258" max="258" width="4.85546875" style="586" customWidth="1"/>
    <col min="259" max="259" width="69.7109375" style="586" bestFit="1" customWidth="1"/>
    <col min="260" max="260" width="17.7109375" style="586" customWidth="1"/>
    <col min="261" max="261" width="18" style="586" customWidth="1"/>
    <col min="262" max="262" width="20.85546875" style="586" customWidth="1"/>
    <col min="263" max="513" width="11.42578125" style="586"/>
    <col min="514" max="514" width="4.85546875" style="586" customWidth="1"/>
    <col min="515" max="515" width="69.7109375" style="586" bestFit="1" customWidth="1"/>
    <col min="516" max="516" width="17.7109375" style="586" customWidth="1"/>
    <col min="517" max="517" width="18" style="586" customWidth="1"/>
    <col min="518" max="518" width="20.85546875" style="586" customWidth="1"/>
    <col min="519" max="769" width="11.42578125" style="586"/>
    <col min="770" max="770" width="4.85546875" style="586" customWidth="1"/>
    <col min="771" max="771" width="69.7109375" style="586" bestFit="1" customWidth="1"/>
    <col min="772" max="772" width="17.7109375" style="586" customWidth="1"/>
    <col min="773" max="773" width="18" style="586" customWidth="1"/>
    <col min="774" max="774" width="20.85546875" style="586" customWidth="1"/>
    <col min="775" max="1025" width="11.42578125" style="586"/>
    <col min="1026" max="1026" width="4.85546875" style="586" customWidth="1"/>
    <col min="1027" max="1027" width="69.7109375" style="586" bestFit="1" customWidth="1"/>
    <col min="1028" max="1028" width="17.7109375" style="586" customWidth="1"/>
    <col min="1029" max="1029" width="18" style="586" customWidth="1"/>
    <col min="1030" max="1030" width="20.85546875" style="586" customWidth="1"/>
    <col min="1031" max="1281" width="11.42578125" style="586"/>
    <col min="1282" max="1282" width="4.85546875" style="586" customWidth="1"/>
    <col min="1283" max="1283" width="69.7109375" style="586" bestFit="1" customWidth="1"/>
    <col min="1284" max="1284" width="17.7109375" style="586" customWidth="1"/>
    <col min="1285" max="1285" width="18" style="586" customWidth="1"/>
    <col min="1286" max="1286" width="20.85546875" style="586" customWidth="1"/>
    <col min="1287" max="1537" width="11.42578125" style="586"/>
    <col min="1538" max="1538" width="4.85546875" style="586" customWidth="1"/>
    <col min="1539" max="1539" width="69.7109375" style="586" bestFit="1" customWidth="1"/>
    <col min="1540" max="1540" width="17.7109375" style="586" customWidth="1"/>
    <col min="1541" max="1541" width="18" style="586" customWidth="1"/>
    <col min="1542" max="1542" width="20.85546875" style="586" customWidth="1"/>
    <col min="1543" max="1793" width="11.42578125" style="586"/>
    <col min="1794" max="1794" width="4.85546875" style="586" customWidth="1"/>
    <col min="1795" max="1795" width="69.7109375" style="586" bestFit="1" customWidth="1"/>
    <col min="1796" max="1796" width="17.7109375" style="586" customWidth="1"/>
    <col min="1797" max="1797" width="18" style="586" customWidth="1"/>
    <col min="1798" max="1798" width="20.85546875" style="586" customWidth="1"/>
    <col min="1799" max="2049" width="11.42578125" style="586"/>
    <col min="2050" max="2050" width="4.85546875" style="586" customWidth="1"/>
    <col min="2051" max="2051" width="69.7109375" style="586" bestFit="1" customWidth="1"/>
    <col min="2052" max="2052" width="17.7109375" style="586" customWidth="1"/>
    <col min="2053" max="2053" width="18" style="586" customWidth="1"/>
    <col min="2054" max="2054" width="20.85546875" style="586" customWidth="1"/>
    <col min="2055" max="2305" width="11.42578125" style="586"/>
    <col min="2306" max="2306" width="4.85546875" style="586" customWidth="1"/>
    <col min="2307" max="2307" width="69.7109375" style="586" bestFit="1" customWidth="1"/>
    <col min="2308" max="2308" width="17.7109375" style="586" customWidth="1"/>
    <col min="2309" max="2309" width="18" style="586" customWidth="1"/>
    <col min="2310" max="2310" width="20.85546875" style="586" customWidth="1"/>
    <col min="2311" max="2561" width="11.42578125" style="586"/>
    <col min="2562" max="2562" width="4.85546875" style="586" customWidth="1"/>
    <col min="2563" max="2563" width="69.7109375" style="586" bestFit="1" customWidth="1"/>
    <col min="2564" max="2564" width="17.7109375" style="586" customWidth="1"/>
    <col min="2565" max="2565" width="18" style="586" customWidth="1"/>
    <col min="2566" max="2566" width="20.85546875" style="586" customWidth="1"/>
    <col min="2567" max="2817" width="11.42578125" style="586"/>
    <col min="2818" max="2818" width="4.85546875" style="586" customWidth="1"/>
    <col min="2819" max="2819" width="69.7109375" style="586" bestFit="1" customWidth="1"/>
    <col min="2820" max="2820" width="17.7109375" style="586" customWidth="1"/>
    <col min="2821" max="2821" width="18" style="586" customWidth="1"/>
    <col min="2822" max="2822" width="20.85546875" style="586" customWidth="1"/>
    <col min="2823" max="3073" width="11.42578125" style="586"/>
    <col min="3074" max="3074" width="4.85546875" style="586" customWidth="1"/>
    <col min="3075" max="3075" width="69.7109375" style="586" bestFit="1" customWidth="1"/>
    <col min="3076" max="3076" width="17.7109375" style="586" customWidth="1"/>
    <col min="3077" max="3077" width="18" style="586" customWidth="1"/>
    <col min="3078" max="3078" width="20.85546875" style="586" customWidth="1"/>
    <col min="3079" max="3329" width="11.42578125" style="586"/>
    <col min="3330" max="3330" width="4.85546875" style="586" customWidth="1"/>
    <col min="3331" max="3331" width="69.7109375" style="586" bestFit="1" customWidth="1"/>
    <col min="3332" max="3332" width="17.7109375" style="586" customWidth="1"/>
    <col min="3333" max="3333" width="18" style="586" customWidth="1"/>
    <col min="3334" max="3334" width="20.85546875" style="586" customWidth="1"/>
    <col min="3335" max="3585" width="11.42578125" style="586"/>
    <col min="3586" max="3586" width="4.85546875" style="586" customWidth="1"/>
    <col min="3587" max="3587" width="69.7109375" style="586" bestFit="1" customWidth="1"/>
    <col min="3588" max="3588" width="17.7109375" style="586" customWidth="1"/>
    <col min="3589" max="3589" width="18" style="586" customWidth="1"/>
    <col min="3590" max="3590" width="20.85546875" style="586" customWidth="1"/>
    <col min="3591" max="3841" width="11.42578125" style="586"/>
    <col min="3842" max="3842" width="4.85546875" style="586" customWidth="1"/>
    <col min="3843" max="3843" width="69.7109375" style="586" bestFit="1" customWidth="1"/>
    <col min="3844" max="3844" width="17.7109375" style="586" customWidth="1"/>
    <col min="3845" max="3845" width="18" style="586" customWidth="1"/>
    <col min="3846" max="3846" width="20.85546875" style="586" customWidth="1"/>
    <col min="3847" max="4097" width="11.42578125" style="586"/>
    <col min="4098" max="4098" width="4.85546875" style="586" customWidth="1"/>
    <col min="4099" max="4099" width="69.7109375" style="586" bestFit="1" customWidth="1"/>
    <col min="4100" max="4100" width="17.7109375" style="586" customWidth="1"/>
    <col min="4101" max="4101" width="18" style="586" customWidth="1"/>
    <col min="4102" max="4102" width="20.85546875" style="586" customWidth="1"/>
    <col min="4103" max="4353" width="11.42578125" style="586"/>
    <col min="4354" max="4354" width="4.85546875" style="586" customWidth="1"/>
    <col min="4355" max="4355" width="69.7109375" style="586" bestFit="1" customWidth="1"/>
    <col min="4356" max="4356" width="17.7109375" style="586" customWidth="1"/>
    <col min="4357" max="4357" width="18" style="586" customWidth="1"/>
    <col min="4358" max="4358" width="20.85546875" style="586" customWidth="1"/>
    <col min="4359" max="4609" width="11.42578125" style="586"/>
    <col min="4610" max="4610" width="4.85546875" style="586" customWidth="1"/>
    <col min="4611" max="4611" width="69.7109375" style="586" bestFit="1" customWidth="1"/>
    <col min="4612" max="4612" width="17.7109375" style="586" customWidth="1"/>
    <col min="4613" max="4613" width="18" style="586" customWidth="1"/>
    <col min="4614" max="4614" width="20.85546875" style="586" customWidth="1"/>
    <col min="4615" max="4865" width="11.42578125" style="586"/>
    <col min="4866" max="4866" width="4.85546875" style="586" customWidth="1"/>
    <col min="4867" max="4867" width="69.7109375" style="586" bestFit="1" customWidth="1"/>
    <col min="4868" max="4868" width="17.7109375" style="586" customWidth="1"/>
    <col min="4869" max="4869" width="18" style="586" customWidth="1"/>
    <col min="4870" max="4870" width="20.85546875" style="586" customWidth="1"/>
    <col min="4871" max="5121" width="11.42578125" style="586"/>
    <col min="5122" max="5122" width="4.85546875" style="586" customWidth="1"/>
    <col min="5123" max="5123" width="69.7109375" style="586" bestFit="1" customWidth="1"/>
    <col min="5124" max="5124" width="17.7109375" style="586" customWidth="1"/>
    <col min="5125" max="5125" width="18" style="586" customWidth="1"/>
    <col min="5126" max="5126" width="20.85546875" style="586" customWidth="1"/>
    <col min="5127" max="5377" width="11.42578125" style="586"/>
    <col min="5378" max="5378" width="4.85546875" style="586" customWidth="1"/>
    <col min="5379" max="5379" width="69.7109375" style="586" bestFit="1" customWidth="1"/>
    <col min="5380" max="5380" width="17.7109375" style="586" customWidth="1"/>
    <col min="5381" max="5381" width="18" style="586" customWidth="1"/>
    <col min="5382" max="5382" width="20.85546875" style="586" customWidth="1"/>
    <col min="5383" max="5633" width="11.42578125" style="586"/>
    <col min="5634" max="5634" width="4.85546875" style="586" customWidth="1"/>
    <col min="5635" max="5635" width="69.7109375" style="586" bestFit="1" customWidth="1"/>
    <col min="5636" max="5636" width="17.7109375" style="586" customWidth="1"/>
    <col min="5637" max="5637" width="18" style="586" customWidth="1"/>
    <col min="5638" max="5638" width="20.85546875" style="586" customWidth="1"/>
    <col min="5639" max="5889" width="11.42578125" style="586"/>
    <col min="5890" max="5890" width="4.85546875" style="586" customWidth="1"/>
    <col min="5891" max="5891" width="69.7109375" style="586" bestFit="1" customWidth="1"/>
    <col min="5892" max="5892" width="17.7109375" style="586" customWidth="1"/>
    <col min="5893" max="5893" width="18" style="586" customWidth="1"/>
    <col min="5894" max="5894" width="20.85546875" style="586" customWidth="1"/>
    <col min="5895" max="6145" width="11.42578125" style="586"/>
    <col min="6146" max="6146" width="4.85546875" style="586" customWidth="1"/>
    <col min="6147" max="6147" width="69.7109375" style="586" bestFit="1" customWidth="1"/>
    <col min="6148" max="6148" width="17.7109375" style="586" customWidth="1"/>
    <col min="6149" max="6149" width="18" style="586" customWidth="1"/>
    <col min="6150" max="6150" width="20.85546875" style="586" customWidth="1"/>
    <col min="6151" max="6401" width="11.42578125" style="586"/>
    <col min="6402" max="6402" width="4.85546875" style="586" customWidth="1"/>
    <col min="6403" max="6403" width="69.7109375" style="586" bestFit="1" customWidth="1"/>
    <col min="6404" max="6404" width="17.7109375" style="586" customWidth="1"/>
    <col min="6405" max="6405" width="18" style="586" customWidth="1"/>
    <col min="6406" max="6406" width="20.85546875" style="586" customWidth="1"/>
    <col min="6407" max="6657" width="11.42578125" style="586"/>
    <col min="6658" max="6658" width="4.85546875" style="586" customWidth="1"/>
    <col min="6659" max="6659" width="69.7109375" style="586" bestFit="1" customWidth="1"/>
    <col min="6660" max="6660" width="17.7109375" style="586" customWidth="1"/>
    <col min="6661" max="6661" width="18" style="586" customWidth="1"/>
    <col min="6662" max="6662" width="20.85546875" style="586" customWidth="1"/>
    <col min="6663" max="6913" width="11.42578125" style="586"/>
    <col min="6914" max="6914" width="4.85546875" style="586" customWidth="1"/>
    <col min="6915" max="6915" width="69.7109375" style="586" bestFit="1" customWidth="1"/>
    <col min="6916" max="6916" width="17.7109375" style="586" customWidth="1"/>
    <col min="6917" max="6917" width="18" style="586" customWidth="1"/>
    <col min="6918" max="6918" width="20.85546875" style="586" customWidth="1"/>
    <col min="6919" max="7169" width="11.42578125" style="586"/>
    <col min="7170" max="7170" width="4.85546875" style="586" customWidth="1"/>
    <col min="7171" max="7171" width="69.7109375" style="586" bestFit="1" customWidth="1"/>
    <col min="7172" max="7172" width="17.7109375" style="586" customWidth="1"/>
    <col min="7173" max="7173" width="18" style="586" customWidth="1"/>
    <col min="7174" max="7174" width="20.85546875" style="586" customWidth="1"/>
    <col min="7175" max="7425" width="11.42578125" style="586"/>
    <col min="7426" max="7426" width="4.85546875" style="586" customWidth="1"/>
    <col min="7427" max="7427" width="69.7109375" style="586" bestFit="1" customWidth="1"/>
    <col min="7428" max="7428" width="17.7109375" style="586" customWidth="1"/>
    <col min="7429" max="7429" width="18" style="586" customWidth="1"/>
    <col min="7430" max="7430" width="20.85546875" style="586" customWidth="1"/>
    <col min="7431" max="7681" width="11.42578125" style="586"/>
    <col min="7682" max="7682" width="4.85546875" style="586" customWidth="1"/>
    <col min="7683" max="7683" width="69.7109375" style="586" bestFit="1" customWidth="1"/>
    <col min="7684" max="7684" width="17.7109375" style="586" customWidth="1"/>
    <col min="7685" max="7685" width="18" style="586" customWidth="1"/>
    <col min="7686" max="7686" width="20.85546875" style="586" customWidth="1"/>
    <col min="7687" max="7937" width="11.42578125" style="586"/>
    <col min="7938" max="7938" width="4.85546875" style="586" customWidth="1"/>
    <col min="7939" max="7939" width="69.7109375" style="586" bestFit="1" customWidth="1"/>
    <col min="7940" max="7940" width="17.7109375" style="586" customWidth="1"/>
    <col min="7941" max="7941" width="18" style="586" customWidth="1"/>
    <col min="7942" max="7942" width="20.85546875" style="586" customWidth="1"/>
    <col min="7943" max="8193" width="11.42578125" style="586"/>
    <col min="8194" max="8194" width="4.85546875" style="586" customWidth="1"/>
    <col min="8195" max="8195" width="69.7109375" style="586" bestFit="1" customWidth="1"/>
    <col min="8196" max="8196" width="17.7109375" style="586" customWidth="1"/>
    <col min="8197" max="8197" width="18" style="586" customWidth="1"/>
    <col min="8198" max="8198" width="20.85546875" style="586" customWidth="1"/>
    <col min="8199" max="8449" width="11.42578125" style="586"/>
    <col min="8450" max="8450" width="4.85546875" style="586" customWidth="1"/>
    <col min="8451" max="8451" width="69.7109375" style="586" bestFit="1" customWidth="1"/>
    <col min="8452" max="8452" width="17.7109375" style="586" customWidth="1"/>
    <col min="8453" max="8453" width="18" style="586" customWidth="1"/>
    <col min="8454" max="8454" width="20.85546875" style="586" customWidth="1"/>
    <col min="8455" max="8705" width="11.42578125" style="586"/>
    <col min="8706" max="8706" width="4.85546875" style="586" customWidth="1"/>
    <col min="8707" max="8707" width="69.7109375" style="586" bestFit="1" customWidth="1"/>
    <col min="8708" max="8708" width="17.7109375" style="586" customWidth="1"/>
    <col min="8709" max="8709" width="18" style="586" customWidth="1"/>
    <col min="8710" max="8710" width="20.85546875" style="586" customWidth="1"/>
    <col min="8711" max="8961" width="11.42578125" style="586"/>
    <col min="8962" max="8962" width="4.85546875" style="586" customWidth="1"/>
    <col min="8963" max="8963" width="69.7109375" style="586" bestFit="1" customWidth="1"/>
    <col min="8964" max="8964" width="17.7109375" style="586" customWidth="1"/>
    <col min="8965" max="8965" width="18" style="586" customWidth="1"/>
    <col min="8966" max="8966" width="20.85546875" style="586" customWidth="1"/>
    <col min="8967" max="9217" width="11.42578125" style="586"/>
    <col min="9218" max="9218" width="4.85546875" style="586" customWidth="1"/>
    <col min="9219" max="9219" width="69.7109375" style="586" bestFit="1" customWidth="1"/>
    <col min="9220" max="9220" width="17.7109375" style="586" customWidth="1"/>
    <col min="9221" max="9221" width="18" style="586" customWidth="1"/>
    <col min="9222" max="9222" width="20.85546875" style="586" customWidth="1"/>
    <col min="9223" max="9473" width="11.42578125" style="586"/>
    <col min="9474" max="9474" width="4.85546875" style="586" customWidth="1"/>
    <col min="9475" max="9475" width="69.7109375" style="586" bestFit="1" customWidth="1"/>
    <col min="9476" max="9476" width="17.7109375" style="586" customWidth="1"/>
    <col min="9477" max="9477" width="18" style="586" customWidth="1"/>
    <col min="9478" max="9478" width="20.85546875" style="586" customWidth="1"/>
    <col min="9479" max="9729" width="11.42578125" style="586"/>
    <col min="9730" max="9730" width="4.85546875" style="586" customWidth="1"/>
    <col min="9731" max="9731" width="69.7109375" style="586" bestFit="1" customWidth="1"/>
    <col min="9732" max="9732" width="17.7109375" style="586" customWidth="1"/>
    <col min="9733" max="9733" width="18" style="586" customWidth="1"/>
    <col min="9734" max="9734" width="20.85546875" style="586" customWidth="1"/>
    <col min="9735" max="9985" width="11.42578125" style="586"/>
    <col min="9986" max="9986" width="4.85546875" style="586" customWidth="1"/>
    <col min="9987" max="9987" width="69.7109375" style="586" bestFit="1" customWidth="1"/>
    <col min="9988" max="9988" width="17.7109375" style="586" customWidth="1"/>
    <col min="9989" max="9989" width="18" style="586" customWidth="1"/>
    <col min="9990" max="9990" width="20.85546875" style="586" customWidth="1"/>
    <col min="9991" max="10241" width="11.42578125" style="586"/>
    <col min="10242" max="10242" width="4.85546875" style="586" customWidth="1"/>
    <col min="10243" max="10243" width="69.7109375" style="586" bestFit="1" customWidth="1"/>
    <col min="10244" max="10244" width="17.7109375" style="586" customWidth="1"/>
    <col min="10245" max="10245" width="18" style="586" customWidth="1"/>
    <col min="10246" max="10246" width="20.85546875" style="586" customWidth="1"/>
    <col min="10247" max="10497" width="11.42578125" style="586"/>
    <col min="10498" max="10498" width="4.85546875" style="586" customWidth="1"/>
    <col min="10499" max="10499" width="69.7109375" style="586" bestFit="1" customWidth="1"/>
    <col min="10500" max="10500" width="17.7109375" style="586" customWidth="1"/>
    <col min="10501" max="10501" width="18" style="586" customWidth="1"/>
    <col min="10502" max="10502" width="20.85546875" style="586" customWidth="1"/>
    <col min="10503" max="10753" width="11.42578125" style="586"/>
    <col min="10754" max="10754" width="4.85546875" style="586" customWidth="1"/>
    <col min="10755" max="10755" width="69.7109375" style="586" bestFit="1" customWidth="1"/>
    <col min="10756" max="10756" width="17.7109375" style="586" customWidth="1"/>
    <col min="10757" max="10757" width="18" style="586" customWidth="1"/>
    <col min="10758" max="10758" width="20.85546875" style="586" customWidth="1"/>
    <col min="10759" max="11009" width="11.42578125" style="586"/>
    <col min="11010" max="11010" width="4.85546875" style="586" customWidth="1"/>
    <col min="11011" max="11011" width="69.7109375" style="586" bestFit="1" customWidth="1"/>
    <col min="11012" max="11012" width="17.7109375" style="586" customWidth="1"/>
    <col min="11013" max="11013" width="18" style="586" customWidth="1"/>
    <col min="11014" max="11014" width="20.85546875" style="586" customWidth="1"/>
    <col min="11015" max="11265" width="11.42578125" style="586"/>
    <col min="11266" max="11266" width="4.85546875" style="586" customWidth="1"/>
    <col min="11267" max="11267" width="69.7109375" style="586" bestFit="1" customWidth="1"/>
    <col min="11268" max="11268" width="17.7109375" style="586" customWidth="1"/>
    <col min="11269" max="11269" width="18" style="586" customWidth="1"/>
    <col min="11270" max="11270" width="20.85546875" style="586" customWidth="1"/>
    <col min="11271" max="11521" width="11.42578125" style="586"/>
    <col min="11522" max="11522" width="4.85546875" style="586" customWidth="1"/>
    <col min="11523" max="11523" width="69.7109375" style="586" bestFit="1" customWidth="1"/>
    <col min="11524" max="11524" width="17.7109375" style="586" customWidth="1"/>
    <col min="11525" max="11525" width="18" style="586" customWidth="1"/>
    <col min="11526" max="11526" width="20.85546875" style="586" customWidth="1"/>
    <col min="11527" max="11777" width="11.42578125" style="586"/>
    <col min="11778" max="11778" width="4.85546875" style="586" customWidth="1"/>
    <col min="11779" max="11779" width="69.7109375" style="586" bestFit="1" customWidth="1"/>
    <col min="11780" max="11780" width="17.7109375" style="586" customWidth="1"/>
    <col min="11781" max="11781" width="18" style="586" customWidth="1"/>
    <col min="11782" max="11782" width="20.85546875" style="586" customWidth="1"/>
    <col min="11783" max="12033" width="11.42578125" style="586"/>
    <col min="12034" max="12034" width="4.85546875" style="586" customWidth="1"/>
    <col min="12035" max="12035" width="69.7109375" style="586" bestFit="1" customWidth="1"/>
    <col min="12036" max="12036" width="17.7109375" style="586" customWidth="1"/>
    <col min="12037" max="12037" width="18" style="586" customWidth="1"/>
    <col min="12038" max="12038" width="20.85546875" style="586" customWidth="1"/>
    <col min="12039" max="12289" width="11.42578125" style="586"/>
    <col min="12290" max="12290" width="4.85546875" style="586" customWidth="1"/>
    <col min="12291" max="12291" width="69.7109375" style="586" bestFit="1" customWidth="1"/>
    <col min="12292" max="12292" width="17.7109375" style="586" customWidth="1"/>
    <col min="12293" max="12293" width="18" style="586" customWidth="1"/>
    <col min="12294" max="12294" width="20.85546875" style="586" customWidth="1"/>
    <col min="12295" max="12545" width="11.42578125" style="586"/>
    <col min="12546" max="12546" width="4.85546875" style="586" customWidth="1"/>
    <col min="12547" max="12547" width="69.7109375" style="586" bestFit="1" customWidth="1"/>
    <col min="12548" max="12548" width="17.7109375" style="586" customWidth="1"/>
    <col min="12549" max="12549" width="18" style="586" customWidth="1"/>
    <col min="12550" max="12550" width="20.85546875" style="586" customWidth="1"/>
    <col min="12551" max="12801" width="11.42578125" style="586"/>
    <col min="12802" max="12802" width="4.85546875" style="586" customWidth="1"/>
    <col min="12803" max="12803" width="69.7109375" style="586" bestFit="1" customWidth="1"/>
    <col min="12804" max="12804" width="17.7109375" style="586" customWidth="1"/>
    <col min="12805" max="12805" width="18" style="586" customWidth="1"/>
    <col min="12806" max="12806" width="20.85546875" style="586" customWidth="1"/>
    <col min="12807" max="13057" width="11.42578125" style="586"/>
    <col min="13058" max="13058" width="4.85546875" style="586" customWidth="1"/>
    <col min="13059" max="13059" width="69.7109375" style="586" bestFit="1" customWidth="1"/>
    <col min="13060" max="13060" width="17.7109375" style="586" customWidth="1"/>
    <col min="13061" max="13061" width="18" style="586" customWidth="1"/>
    <col min="13062" max="13062" width="20.85546875" style="586" customWidth="1"/>
    <col min="13063" max="13313" width="11.42578125" style="586"/>
    <col min="13314" max="13314" width="4.85546875" style="586" customWidth="1"/>
    <col min="13315" max="13315" width="69.7109375" style="586" bestFit="1" customWidth="1"/>
    <col min="13316" max="13316" width="17.7109375" style="586" customWidth="1"/>
    <col min="13317" max="13317" width="18" style="586" customWidth="1"/>
    <col min="13318" max="13318" width="20.85546875" style="586" customWidth="1"/>
    <col min="13319" max="13569" width="11.42578125" style="586"/>
    <col min="13570" max="13570" width="4.85546875" style="586" customWidth="1"/>
    <col min="13571" max="13571" width="69.7109375" style="586" bestFit="1" customWidth="1"/>
    <col min="13572" max="13572" width="17.7109375" style="586" customWidth="1"/>
    <col min="13573" max="13573" width="18" style="586" customWidth="1"/>
    <col min="13574" max="13574" width="20.85546875" style="586" customWidth="1"/>
    <col min="13575" max="13825" width="11.42578125" style="586"/>
    <col min="13826" max="13826" width="4.85546875" style="586" customWidth="1"/>
    <col min="13827" max="13827" width="69.7109375" style="586" bestFit="1" customWidth="1"/>
    <col min="13828" max="13828" width="17.7109375" style="586" customWidth="1"/>
    <col min="13829" max="13829" width="18" style="586" customWidth="1"/>
    <col min="13830" max="13830" width="20.85546875" style="586" customWidth="1"/>
    <col min="13831" max="14081" width="11.42578125" style="586"/>
    <col min="14082" max="14082" width="4.85546875" style="586" customWidth="1"/>
    <col min="14083" max="14083" width="69.7109375" style="586" bestFit="1" customWidth="1"/>
    <col min="14084" max="14084" width="17.7109375" style="586" customWidth="1"/>
    <col min="14085" max="14085" width="18" style="586" customWidth="1"/>
    <col min="14086" max="14086" width="20.85546875" style="586" customWidth="1"/>
    <col min="14087" max="14337" width="11.42578125" style="586"/>
    <col min="14338" max="14338" width="4.85546875" style="586" customWidth="1"/>
    <col min="14339" max="14339" width="69.7109375" style="586" bestFit="1" customWidth="1"/>
    <col min="14340" max="14340" width="17.7109375" style="586" customWidth="1"/>
    <col min="14341" max="14341" width="18" style="586" customWidth="1"/>
    <col min="14342" max="14342" width="20.85546875" style="586" customWidth="1"/>
    <col min="14343" max="14593" width="11.42578125" style="586"/>
    <col min="14594" max="14594" width="4.85546875" style="586" customWidth="1"/>
    <col min="14595" max="14595" width="69.7109375" style="586" bestFit="1" customWidth="1"/>
    <col min="14596" max="14596" width="17.7109375" style="586" customWidth="1"/>
    <col min="14597" max="14597" width="18" style="586" customWidth="1"/>
    <col min="14598" max="14598" width="20.85546875" style="586" customWidth="1"/>
    <col min="14599" max="14849" width="11.42578125" style="586"/>
    <col min="14850" max="14850" width="4.85546875" style="586" customWidth="1"/>
    <col min="14851" max="14851" width="69.7109375" style="586" bestFit="1" customWidth="1"/>
    <col min="14852" max="14852" width="17.7109375" style="586" customWidth="1"/>
    <col min="14853" max="14853" width="18" style="586" customWidth="1"/>
    <col min="14854" max="14854" width="20.85546875" style="586" customWidth="1"/>
    <col min="14855" max="15105" width="11.42578125" style="586"/>
    <col min="15106" max="15106" width="4.85546875" style="586" customWidth="1"/>
    <col min="15107" max="15107" width="69.7109375" style="586" bestFit="1" customWidth="1"/>
    <col min="15108" max="15108" width="17.7109375" style="586" customWidth="1"/>
    <col min="15109" max="15109" width="18" style="586" customWidth="1"/>
    <col min="15110" max="15110" width="20.85546875" style="586" customWidth="1"/>
    <col min="15111" max="15361" width="11.42578125" style="586"/>
    <col min="15362" max="15362" width="4.85546875" style="586" customWidth="1"/>
    <col min="15363" max="15363" width="69.7109375" style="586" bestFit="1" customWidth="1"/>
    <col min="15364" max="15364" width="17.7109375" style="586" customWidth="1"/>
    <col min="15365" max="15365" width="18" style="586" customWidth="1"/>
    <col min="15366" max="15366" width="20.85546875" style="586" customWidth="1"/>
    <col min="15367" max="15617" width="11.42578125" style="586"/>
    <col min="15618" max="15618" width="4.85546875" style="586" customWidth="1"/>
    <col min="15619" max="15619" width="69.7109375" style="586" bestFit="1" customWidth="1"/>
    <col min="15620" max="15620" width="17.7109375" style="586" customWidth="1"/>
    <col min="15621" max="15621" width="18" style="586" customWidth="1"/>
    <col min="15622" max="15622" width="20.85546875" style="586" customWidth="1"/>
    <col min="15623" max="15873" width="11.42578125" style="586"/>
    <col min="15874" max="15874" width="4.85546875" style="586" customWidth="1"/>
    <col min="15875" max="15875" width="69.7109375" style="586" bestFit="1" customWidth="1"/>
    <col min="15876" max="15876" width="17.7109375" style="586" customWidth="1"/>
    <col min="15877" max="15877" width="18" style="586" customWidth="1"/>
    <col min="15878" max="15878" width="20.85546875" style="586" customWidth="1"/>
    <col min="15879" max="16129" width="11.42578125" style="586"/>
    <col min="16130" max="16130" width="4.85546875" style="586" customWidth="1"/>
    <col min="16131" max="16131" width="69.7109375" style="586" bestFit="1" customWidth="1"/>
    <col min="16132" max="16132" width="17.7109375" style="586" customWidth="1"/>
    <col min="16133" max="16133" width="18" style="586" customWidth="1"/>
    <col min="16134" max="16134" width="20.85546875" style="586" customWidth="1"/>
    <col min="16135" max="16384" width="11.42578125" style="586"/>
  </cols>
  <sheetData>
    <row r="1" spans="3:6" ht="13.5" thickBot="1"/>
    <row r="2" spans="3:6">
      <c r="C2" s="1086" t="s">
        <v>1353</v>
      </c>
      <c r="D2" s="1087"/>
      <c r="E2" s="1087"/>
      <c r="F2" s="1088"/>
    </row>
    <row r="3" spans="3:6" ht="24.75" customHeight="1">
      <c r="C3" s="1126" t="s">
        <v>917</v>
      </c>
      <c r="D3" s="1127"/>
      <c r="E3" s="1127"/>
      <c r="F3" s="1128"/>
    </row>
    <row r="4" spans="3:6">
      <c r="C4" s="1126" t="s">
        <v>1817</v>
      </c>
      <c r="D4" s="1127"/>
      <c r="E4" s="1127"/>
      <c r="F4" s="1128"/>
    </row>
    <row r="5" spans="3:6" ht="13.5" thickBot="1">
      <c r="C5" s="1129" t="s">
        <v>928</v>
      </c>
      <c r="D5" s="1130"/>
      <c r="E5" s="1130"/>
      <c r="F5" s="1131"/>
    </row>
    <row r="6" spans="3:6" ht="13.5" thickBot="1">
      <c r="C6" s="629"/>
      <c r="D6" s="629"/>
      <c r="E6" s="629"/>
      <c r="F6" s="629"/>
    </row>
    <row r="7" spans="3:6">
      <c r="C7" s="1132" t="s">
        <v>929</v>
      </c>
      <c r="D7" s="630" t="s">
        <v>1113</v>
      </c>
      <c r="E7" s="1134" t="s">
        <v>270</v>
      </c>
      <c r="F7" s="630" t="s">
        <v>1114</v>
      </c>
    </row>
    <row r="8" spans="3:6" ht="13.5" thickBot="1">
      <c r="C8" s="1133"/>
      <c r="D8" s="854" t="s">
        <v>1115</v>
      </c>
      <c r="E8" s="1135"/>
      <c r="F8" s="854" t="s">
        <v>1116</v>
      </c>
    </row>
    <row r="9" spans="3:6">
      <c r="C9" s="678" t="s">
        <v>1117</v>
      </c>
      <c r="D9" s="913">
        <v>50891530</v>
      </c>
      <c r="E9" s="913">
        <v>27715128.670000002</v>
      </c>
      <c r="F9" s="913">
        <v>27715128.670000002</v>
      </c>
    </row>
    <row r="10" spans="3:6">
      <c r="C10" s="914" t="s">
        <v>1118</v>
      </c>
      <c r="D10" s="915">
        <v>34530500</v>
      </c>
      <c r="E10" s="915">
        <v>18569694.670000002</v>
      </c>
      <c r="F10" s="915">
        <v>18569694.670000002</v>
      </c>
    </row>
    <row r="11" spans="3:6">
      <c r="C11" s="914" t="s">
        <v>1119</v>
      </c>
      <c r="D11" s="915">
        <v>16361030</v>
      </c>
      <c r="E11" s="915">
        <v>9145434</v>
      </c>
      <c r="F11" s="915">
        <v>9145434</v>
      </c>
    </row>
    <row r="12" spans="3:6">
      <c r="C12" s="914" t="s">
        <v>1120</v>
      </c>
      <c r="D12" s="915">
        <v>0</v>
      </c>
      <c r="E12" s="915">
        <v>0</v>
      </c>
      <c r="F12" s="915">
        <v>0</v>
      </c>
    </row>
    <row r="13" spans="3:6">
      <c r="C13" s="678"/>
      <c r="D13" s="915"/>
      <c r="E13" s="915"/>
      <c r="F13" s="915"/>
    </row>
    <row r="14" spans="3:6">
      <c r="C14" s="678" t="s">
        <v>1121</v>
      </c>
      <c r="D14" s="913">
        <v>50891530</v>
      </c>
      <c r="E14" s="913">
        <v>24753108.219999999</v>
      </c>
      <c r="F14" s="913">
        <v>24753108.219999999</v>
      </c>
    </row>
    <row r="15" spans="3:6">
      <c r="C15" s="914" t="s">
        <v>1122</v>
      </c>
      <c r="D15" s="915">
        <v>34530500</v>
      </c>
      <c r="E15" s="915">
        <v>17496960.129999999</v>
      </c>
      <c r="F15" s="915">
        <v>17496960.129999999</v>
      </c>
    </row>
    <row r="16" spans="3:6">
      <c r="C16" s="914" t="s">
        <v>1123</v>
      </c>
      <c r="D16" s="915">
        <v>16361030</v>
      </c>
      <c r="E16" s="915">
        <v>7256148.0899999999</v>
      </c>
      <c r="F16" s="915">
        <v>7256148.0899999999</v>
      </c>
    </row>
    <row r="17" spans="3:6">
      <c r="C17" s="916"/>
      <c r="D17" s="915"/>
      <c r="E17" s="915"/>
      <c r="F17" s="915"/>
    </row>
    <row r="18" spans="3:6">
      <c r="C18" s="678" t="s">
        <v>1124</v>
      </c>
      <c r="D18" s="913">
        <v>0</v>
      </c>
      <c r="E18" s="913">
        <v>0</v>
      </c>
      <c r="F18" s="913">
        <v>0</v>
      </c>
    </row>
    <row r="19" spans="3:6">
      <c r="C19" s="914" t="s">
        <v>1125</v>
      </c>
      <c r="D19" s="917"/>
      <c r="E19" s="915"/>
      <c r="F19" s="915"/>
    </row>
    <row r="20" spans="3:6">
      <c r="C20" s="914" t="s">
        <v>1126</v>
      </c>
      <c r="D20" s="917"/>
      <c r="E20" s="915"/>
      <c r="F20" s="915"/>
    </row>
    <row r="21" spans="3:6">
      <c r="C21" s="916"/>
      <c r="D21" s="915"/>
      <c r="E21" s="915"/>
      <c r="F21" s="915"/>
    </row>
    <row r="22" spans="3:6">
      <c r="C22" s="678" t="s">
        <v>1127</v>
      </c>
      <c r="D22" s="913">
        <v>0</v>
      </c>
      <c r="E22" s="678">
        <v>2962020.450000003</v>
      </c>
      <c r="F22" s="678">
        <v>2962020.450000003</v>
      </c>
    </row>
    <row r="23" spans="3:6">
      <c r="C23" s="678"/>
      <c r="D23" s="915"/>
      <c r="E23" s="916"/>
      <c r="F23" s="916"/>
    </row>
    <row r="24" spans="3:6">
      <c r="C24" s="678" t="s">
        <v>1128</v>
      </c>
      <c r="D24" s="913">
        <v>0</v>
      </c>
      <c r="E24" s="678">
        <v>2962020.450000003</v>
      </c>
      <c r="F24" s="678">
        <v>2962020.450000003</v>
      </c>
    </row>
    <row r="25" spans="3:6">
      <c r="C25" s="678"/>
      <c r="D25" s="915"/>
      <c r="E25" s="916"/>
      <c r="F25" s="916"/>
    </row>
    <row r="26" spans="3:6" ht="25.5">
      <c r="C26" s="678" t="s">
        <v>1129</v>
      </c>
      <c r="D26" s="913">
        <v>0</v>
      </c>
      <c r="E26" s="913">
        <v>2962020.450000003</v>
      </c>
      <c r="F26" s="913">
        <v>2962020.450000003</v>
      </c>
    </row>
    <row r="27" spans="3:6" ht="13.5" thickBot="1">
      <c r="C27" s="631"/>
      <c r="D27" s="632"/>
      <c r="E27" s="632"/>
      <c r="F27" s="632"/>
    </row>
    <row r="28" spans="3:6" ht="14.25" customHeight="1" thickBot="1">
      <c r="C28" s="1125"/>
      <c r="D28" s="1125"/>
      <c r="E28" s="1125"/>
      <c r="F28" s="1125"/>
    </row>
    <row r="29" spans="3:6" ht="13.5" thickBot="1">
      <c r="C29" s="633" t="s">
        <v>253</v>
      </c>
      <c r="D29" s="634" t="s">
        <v>295</v>
      </c>
      <c r="E29" s="634" t="s">
        <v>270</v>
      </c>
      <c r="F29" s="634" t="s">
        <v>298</v>
      </c>
    </row>
    <row r="30" spans="3:6">
      <c r="C30" s="678" t="s">
        <v>1130</v>
      </c>
      <c r="D30" s="913">
        <v>0</v>
      </c>
      <c r="E30" s="678">
        <v>0</v>
      </c>
      <c r="F30" s="678">
        <v>0</v>
      </c>
    </row>
    <row r="31" spans="3:6">
      <c r="C31" s="914" t="s">
        <v>1131</v>
      </c>
      <c r="D31" s="915"/>
      <c r="E31" s="916"/>
      <c r="F31" s="916"/>
    </row>
    <row r="32" spans="3:6">
      <c r="C32" s="914" t="s">
        <v>1132</v>
      </c>
      <c r="D32" s="915"/>
      <c r="E32" s="916"/>
      <c r="F32" s="916"/>
    </row>
    <row r="33" spans="3:6">
      <c r="C33" s="678"/>
      <c r="D33" s="915"/>
      <c r="E33" s="915"/>
      <c r="F33" s="915"/>
    </row>
    <row r="34" spans="3:6">
      <c r="C34" s="678" t="s">
        <v>1749</v>
      </c>
      <c r="D34" s="913">
        <v>0</v>
      </c>
      <c r="E34" s="913">
        <v>2962020.450000003</v>
      </c>
      <c r="F34" s="913">
        <v>2962020.450000003</v>
      </c>
    </row>
    <row r="35" spans="3:6" ht="13.5" thickBot="1">
      <c r="C35" s="635"/>
      <c r="D35" s="636"/>
      <c r="E35" s="636"/>
      <c r="F35" s="636"/>
    </row>
    <row r="36" spans="3:6" ht="10.5" customHeight="1" thickBot="1">
      <c r="C36" s="637"/>
      <c r="D36" s="637"/>
      <c r="E36" s="637"/>
      <c r="F36" s="637"/>
    </row>
    <row r="37" spans="3:6">
      <c r="C37" s="1119" t="s">
        <v>253</v>
      </c>
      <c r="D37" s="1121" t="s">
        <v>1133</v>
      </c>
      <c r="E37" s="1123" t="s">
        <v>270</v>
      </c>
      <c r="F37" s="638" t="s">
        <v>1114</v>
      </c>
    </row>
    <row r="38" spans="3:6" ht="13.5" thickBot="1">
      <c r="C38" s="1120"/>
      <c r="D38" s="1122"/>
      <c r="E38" s="1124"/>
      <c r="F38" s="639" t="s">
        <v>298</v>
      </c>
    </row>
    <row r="39" spans="3:6">
      <c r="C39" s="640" t="s">
        <v>1134</v>
      </c>
      <c r="D39" s="641">
        <v>0</v>
      </c>
      <c r="E39" s="641">
        <v>0</v>
      </c>
      <c r="F39" s="641">
        <v>0</v>
      </c>
    </row>
    <row r="40" spans="3:6">
      <c r="C40" s="642" t="s">
        <v>1135</v>
      </c>
      <c r="D40" s="643"/>
      <c r="E40" s="644"/>
      <c r="F40" s="644"/>
    </row>
    <row r="41" spans="3:6">
      <c r="C41" s="642" t="s">
        <v>1136</v>
      </c>
      <c r="D41" s="643"/>
      <c r="E41" s="644"/>
      <c r="F41" s="644"/>
    </row>
    <row r="42" spans="3:6">
      <c r="C42" s="640" t="s">
        <v>1137</v>
      </c>
      <c r="D42" s="641">
        <v>0</v>
      </c>
      <c r="E42" s="641">
        <v>0</v>
      </c>
      <c r="F42" s="641">
        <v>0</v>
      </c>
    </row>
    <row r="43" spans="3:6">
      <c r="C43" s="642" t="s">
        <v>1138</v>
      </c>
      <c r="D43" s="643"/>
      <c r="E43" s="644"/>
      <c r="F43" s="644"/>
    </row>
    <row r="44" spans="3:6">
      <c r="C44" s="642" t="s">
        <v>1139</v>
      </c>
      <c r="D44" s="643"/>
      <c r="E44" s="644"/>
      <c r="F44" s="644"/>
    </row>
    <row r="45" spans="3:6">
      <c r="C45" s="640"/>
      <c r="D45" s="643"/>
      <c r="E45" s="643"/>
      <c r="F45" s="643"/>
    </row>
    <row r="46" spans="3:6">
      <c r="C46" s="640" t="s">
        <v>1140</v>
      </c>
      <c r="D46" s="641">
        <v>0</v>
      </c>
      <c r="E46" s="640">
        <v>0</v>
      </c>
      <c r="F46" s="640">
        <v>0</v>
      </c>
    </row>
    <row r="47" spans="3:6" ht="13.5" thickBot="1">
      <c r="C47" s="645"/>
      <c r="D47" s="646"/>
      <c r="E47" s="645"/>
      <c r="F47" s="645"/>
    </row>
    <row r="48" spans="3:6" ht="9" customHeight="1" thickBot="1">
      <c r="C48" s="637"/>
      <c r="D48" s="637"/>
      <c r="E48" s="637"/>
      <c r="F48" s="637"/>
    </row>
    <row r="49" spans="3:6">
      <c r="C49" s="1119" t="s">
        <v>253</v>
      </c>
      <c r="D49" s="638" t="s">
        <v>1113</v>
      </c>
      <c r="E49" s="1123" t="s">
        <v>270</v>
      </c>
      <c r="F49" s="638" t="s">
        <v>1114</v>
      </c>
    </row>
    <row r="50" spans="3:6" ht="13.5" thickBot="1">
      <c r="C50" s="1120"/>
      <c r="D50" s="639" t="s">
        <v>295</v>
      </c>
      <c r="E50" s="1124"/>
      <c r="F50" s="639" t="s">
        <v>298</v>
      </c>
    </row>
    <row r="51" spans="3:6">
      <c r="C51" s="644"/>
      <c r="D51" s="643"/>
      <c r="E51" s="644"/>
      <c r="F51" s="644"/>
    </row>
    <row r="52" spans="3:6">
      <c r="C52" s="644" t="s">
        <v>1141</v>
      </c>
      <c r="D52" s="643">
        <v>34530500</v>
      </c>
      <c r="E52" s="644">
        <v>18569694.670000002</v>
      </c>
      <c r="F52" s="644">
        <v>18569694.670000002</v>
      </c>
    </row>
    <row r="53" spans="3:6">
      <c r="C53" s="647"/>
      <c r="D53" s="643"/>
      <c r="E53" s="644"/>
      <c r="F53" s="644"/>
    </row>
    <row r="54" spans="3:6">
      <c r="C54" s="642" t="s">
        <v>1142</v>
      </c>
      <c r="D54" s="643">
        <v>0</v>
      </c>
      <c r="E54" s="644">
        <v>0</v>
      </c>
      <c r="F54" s="644">
        <v>0</v>
      </c>
    </row>
    <row r="55" spans="3:6">
      <c r="C55" s="642" t="s">
        <v>1135</v>
      </c>
      <c r="D55" s="643">
        <v>0</v>
      </c>
      <c r="E55" s="644">
        <v>0</v>
      </c>
      <c r="F55" s="644">
        <v>0</v>
      </c>
    </row>
    <row r="56" spans="3:6">
      <c r="C56" s="648" t="s">
        <v>1138</v>
      </c>
      <c r="D56" s="643">
        <v>0</v>
      </c>
      <c r="E56" s="644">
        <v>0</v>
      </c>
      <c r="F56" s="644">
        <v>0</v>
      </c>
    </row>
    <row r="57" spans="3:6">
      <c r="C57" s="648"/>
      <c r="D57" s="643"/>
      <c r="E57" s="643"/>
      <c r="F57" s="643"/>
    </row>
    <row r="58" spans="3:6">
      <c r="C58" s="648" t="s">
        <v>1122</v>
      </c>
      <c r="D58" s="643">
        <v>34530500</v>
      </c>
      <c r="E58" s="643">
        <v>17496960.129999999</v>
      </c>
      <c r="F58" s="643">
        <v>17496960.129999999</v>
      </c>
    </row>
    <row r="59" spans="3:6">
      <c r="C59" s="648"/>
      <c r="D59" s="649"/>
      <c r="E59" s="643"/>
      <c r="F59" s="643"/>
    </row>
    <row r="60" spans="3:6">
      <c r="C60" s="648" t="s">
        <v>1125</v>
      </c>
      <c r="D60" s="643"/>
      <c r="E60" s="643">
        <v>0</v>
      </c>
      <c r="F60" s="643">
        <v>0</v>
      </c>
    </row>
    <row r="61" spans="3:6">
      <c r="C61" s="650"/>
      <c r="D61" s="641"/>
      <c r="E61" s="640"/>
      <c r="F61" s="640"/>
    </row>
    <row r="62" spans="3:6">
      <c r="C62" s="650" t="s">
        <v>1143</v>
      </c>
      <c r="D62" s="641">
        <v>0</v>
      </c>
      <c r="E62" s="640">
        <v>1072734.5400000028</v>
      </c>
      <c r="F62" s="640">
        <v>1072734.5400000028</v>
      </c>
    </row>
    <row r="63" spans="3:6">
      <c r="C63" s="651"/>
      <c r="D63" s="641"/>
      <c r="E63" s="640"/>
      <c r="F63" s="640"/>
    </row>
    <row r="64" spans="3:6" ht="13.5" thickBot="1">
      <c r="C64" s="645" t="s">
        <v>1144</v>
      </c>
      <c r="D64" s="646">
        <v>0</v>
      </c>
      <c r="E64" s="645">
        <v>1072734.5400000028</v>
      </c>
      <c r="F64" s="645">
        <v>1072734.5400000028</v>
      </c>
    </row>
    <row r="65" spans="3:6" ht="9.75" customHeight="1" thickBot="1">
      <c r="C65" s="652"/>
      <c r="D65" s="652"/>
      <c r="E65" s="652"/>
      <c r="F65" s="652"/>
    </row>
    <row r="66" spans="3:6">
      <c r="C66" s="1119" t="s">
        <v>253</v>
      </c>
      <c r="D66" s="1121" t="s">
        <v>1133</v>
      </c>
      <c r="E66" s="1123" t="s">
        <v>270</v>
      </c>
      <c r="F66" s="638" t="s">
        <v>1114</v>
      </c>
    </row>
    <row r="67" spans="3:6" ht="13.5" thickBot="1">
      <c r="C67" s="1120"/>
      <c r="D67" s="1122"/>
      <c r="E67" s="1124"/>
      <c r="F67" s="639" t="s">
        <v>298</v>
      </c>
    </row>
    <row r="68" spans="3:6">
      <c r="C68" s="653" t="s">
        <v>1119</v>
      </c>
      <c r="D68" s="654">
        <v>16361030</v>
      </c>
      <c r="E68" s="653">
        <v>9145434</v>
      </c>
      <c r="F68" s="653">
        <v>9145434</v>
      </c>
    </row>
    <row r="69" spans="3:6">
      <c r="C69" s="655"/>
      <c r="D69" s="656"/>
      <c r="E69" s="655"/>
      <c r="F69" s="655"/>
    </row>
    <row r="70" spans="3:6" ht="25.5">
      <c r="C70" s="657" t="s">
        <v>1145</v>
      </c>
      <c r="D70" s="656">
        <v>0</v>
      </c>
      <c r="E70" s="655">
        <v>0</v>
      </c>
      <c r="F70" s="655">
        <v>0</v>
      </c>
    </row>
    <row r="71" spans="3:6">
      <c r="C71" s="658" t="s">
        <v>1136</v>
      </c>
      <c r="D71" s="656">
        <v>0</v>
      </c>
      <c r="E71" s="655">
        <v>0</v>
      </c>
      <c r="F71" s="655">
        <v>0</v>
      </c>
    </row>
    <row r="72" spans="3:6">
      <c r="C72" s="658" t="s">
        <v>1139</v>
      </c>
      <c r="D72" s="656">
        <v>0</v>
      </c>
      <c r="E72" s="655">
        <v>0</v>
      </c>
      <c r="F72" s="655">
        <v>0</v>
      </c>
    </row>
    <row r="73" spans="3:6">
      <c r="C73" s="659"/>
      <c r="D73" s="656"/>
      <c r="E73" s="655"/>
      <c r="F73" s="655"/>
    </row>
    <row r="74" spans="3:6">
      <c r="C74" s="659" t="s">
        <v>1146</v>
      </c>
      <c r="D74" s="656">
        <v>16361030</v>
      </c>
      <c r="E74" s="656">
        <v>7256148.0899999999</v>
      </c>
      <c r="F74" s="656">
        <v>7256148.0899999999</v>
      </c>
    </row>
    <row r="75" spans="3:6">
      <c r="C75" s="659"/>
      <c r="D75" s="656"/>
      <c r="E75" s="656"/>
      <c r="F75" s="656"/>
    </row>
    <row r="76" spans="3:6">
      <c r="C76" s="659" t="s">
        <v>1126</v>
      </c>
      <c r="D76" s="660"/>
      <c r="E76" s="656">
        <v>0</v>
      </c>
      <c r="F76" s="656">
        <v>0</v>
      </c>
    </row>
    <row r="77" spans="3:6">
      <c r="C77" s="659"/>
      <c r="D77" s="656"/>
      <c r="E77" s="656"/>
      <c r="F77" s="656"/>
    </row>
    <row r="78" spans="3:6">
      <c r="C78" s="661" t="s">
        <v>1147</v>
      </c>
      <c r="D78" s="662">
        <v>0</v>
      </c>
      <c r="E78" s="663">
        <v>1889285.9100000001</v>
      </c>
      <c r="F78" s="663">
        <v>1889285.9100000001</v>
      </c>
    </row>
    <row r="79" spans="3:6">
      <c r="C79" s="661"/>
      <c r="D79" s="662"/>
      <c r="E79" s="663"/>
      <c r="F79" s="663"/>
    </row>
    <row r="80" spans="3:6" ht="26.25" thickBot="1">
      <c r="C80" s="664" t="s">
        <v>1148</v>
      </c>
      <c r="D80" s="665">
        <v>0</v>
      </c>
      <c r="E80" s="666">
        <v>1889285.9100000001</v>
      </c>
      <c r="F80" s="666">
        <v>1889285.9100000001</v>
      </c>
    </row>
    <row r="81" spans="3:6">
      <c r="C81" s="597"/>
      <c r="D81" s="597"/>
      <c r="E81" s="597"/>
      <c r="F81" s="597"/>
    </row>
    <row r="82" spans="3:6">
      <c r="C82" s="597"/>
      <c r="D82" s="597"/>
      <c r="E82" s="597"/>
      <c r="F82" s="597"/>
    </row>
    <row r="83" spans="3:6">
      <c r="C83" s="597"/>
      <c r="D83" s="597"/>
      <c r="E83" s="597"/>
      <c r="F83" s="597"/>
    </row>
    <row r="84" spans="3:6">
      <c r="C84" s="597"/>
      <c r="D84" s="597"/>
      <c r="E84" s="597"/>
      <c r="F84" s="597"/>
    </row>
    <row r="85" spans="3:6">
      <c r="C85" s="597"/>
      <c r="D85" s="597"/>
      <c r="E85" s="597"/>
      <c r="F85" s="597"/>
    </row>
    <row r="86" spans="3:6">
      <c r="C86" s="597"/>
      <c r="D86" s="597"/>
      <c r="E86" s="597"/>
      <c r="F86" s="597"/>
    </row>
    <row r="87" spans="3:6">
      <c r="C87" s="597"/>
      <c r="D87" s="597"/>
      <c r="E87" s="597"/>
      <c r="F87" s="597"/>
    </row>
    <row r="88" spans="3:6">
      <c r="C88" s="597"/>
      <c r="D88" s="597"/>
      <c r="E88" s="597"/>
      <c r="F88" s="597"/>
    </row>
    <row r="89" spans="3:6">
      <c r="C89" s="597"/>
      <c r="D89" s="597"/>
      <c r="E89" s="597"/>
      <c r="F89" s="597"/>
    </row>
    <row r="90" spans="3:6">
      <c r="C90" s="597"/>
      <c r="D90" s="597"/>
      <c r="E90" s="597"/>
      <c r="F90" s="597"/>
    </row>
    <row r="91" spans="3:6">
      <c r="C91" s="597"/>
      <c r="D91" s="597"/>
      <c r="E91" s="597"/>
      <c r="F91" s="597"/>
    </row>
    <row r="92" spans="3:6">
      <c r="C92" s="597"/>
      <c r="D92" s="597"/>
      <c r="E92" s="597"/>
      <c r="F92" s="597"/>
    </row>
    <row r="93" spans="3:6">
      <c r="C93" s="597"/>
      <c r="D93" s="597"/>
      <c r="E93" s="597"/>
      <c r="F93" s="597"/>
    </row>
    <row r="94" spans="3:6">
      <c r="C94" s="597"/>
      <c r="D94" s="597"/>
      <c r="E94" s="597"/>
      <c r="F94" s="597"/>
    </row>
    <row r="95" spans="3:6">
      <c r="C95" s="597"/>
      <c r="D95" s="597"/>
      <c r="E95" s="597"/>
      <c r="F95" s="597"/>
    </row>
    <row r="96" spans="3:6">
      <c r="C96" s="597"/>
      <c r="D96" s="597"/>
      <c r="E96" s="597"/>
      <c r="F96" s="597"/>
    </row>
    <row r="97" spans="3:6">
      <c r="C97" s="597"/>
      <c r="D97" s="597"/>
      <c r="E97" s="597"/>
      <c r="F97" s="597"/>
    </row>
    <row r="98" spans="3:6">
      <c r="C98" s="597"/>
      <c r="D98" s="597"/>
      <c r="E98" s="597"/>
      <c r="F98" s="597"/>
    </row>
    <row r="99" spans="3:6">
      <c r="C99" s="597"/>
      <c r="D99" s="597"/>
      <c r="E99" s="597"/>
      <c r="F99" s="597"/>
    </row>
    <row r="100" spans="3:6">
      <c r="C100" s="597"/>
      <c r="D100" s="597"/>
      <c r="E100" s="597"/>
      <c r="F100" s="597"/>
    </row>
    <row r="101" spans="3:6">
      <c r="C101" s="597"/>
      <c r="D101" s="597"/>
      <c r="E101" s="597"/>
      <c r="F101" s="597"/>
    </row>
    <row r="102" spans="3:6">
      <c r="C102" s="597"/>
      <c r="D102" s="597"/>
      <c r="E102" s="597"/>
      <c r="F102" s="597"/>
    </row>
    <row r="103" spans="3:6">
      <c r="C103" s="597"/>
      <c r="D103" s="597"/>
      <c r="E103" s="597"/>
      <c r="F103" s="597"/>
    </row>
    <row r="104" spans="3:6">
      <c r="C104" s="597"/>
      <c r="D104" s="597"/>
      <c r="E104" s="597"/>
      <c r="F104" s="597"/>
    </row>
    <row r="105" spans="3:6">
      <c r="C105" s="597"/>
      <c r="D105" s="597"/>
      <c r="E105" s="597"/>
      <c r="F105" s="597"/>
    </row>
    <row r="106" spans="3:6">
      <c r="C106" s="597"/>
      <c r="D106" s="597"/>
      <c r="E106" s="597"/>
      <c r="F106" s="597"/>
    </row>
    <row r="107" spans="3:6">
      <c r="C107" s="597"/>
      <c r="D107" s="597"/>
      <c r="E107" s="597"/>
      <c r="F107" s="597"/>
    </row>
    <row r="108" spans="3:6">
      <c r="C108" s="597"/>
      <c r="D108" s="597"/>
      <c r="E108" s="597"/>
      <c r="F108" s="597"/>
    </row>
    <row r="109" spans="3:6">
      <c r="C109" s="597"/>
      <c r="D109" s="597"/>
      <c r="E109" s="597"/>
      <c r="F109" s="597"/>
    </row>
    <row r="110" spans="3:6">
      <c r="C110" s="597"/>
      <c r="D110" s="597"/>
      <c r="E110" s="597"/>
      <c r="F110" s="597"/>
    </row>
    <row r="111" spans="3:6">
      <c r="C111" s="597"/>
      <c r="D111" s="597"/>
      <c r="E111" s="597"/>
      <c r="F111" s="597"/>
    </row>
    <row r="112" spans="3:6">
      <c r="C112" s="597"/>
      <c r="D112" s="597"/>
      <c r="E112" s="597"/>
      <c r="F112" s="597"/>
    </row>
    <row r="113" spans="3:6">
      <c r="C113" s="597"/>
      <c r="D113" s="597"/>
      <c r="E113" s="597"/>
      <c r="F113" s="597"/>
    </row>
    <row r="114" spans="3:6">
      <c r="C114" s="597"/>
      <c r="D114" s="597"/>
      <c r="E114" s="597"/>
      <c r="F114" s="597"/>
    </row>
    <row r="115" spans="3:6">
      <c r="C115" s="597"/>
      <c r="D115" s="597"/>
      <c r="E115" s="597"/>
      <c r="F115" s="597"/>
    </row>
    <row r="116" spans="3:6">
      <c r="C116" s="597"/>
      <c r="D116" s="597"/>
      <c r="E116" s="597"/>
      <c r="F116" s="597"/>
    </row>
    <row r="117" spans="3:6">
      <c r="C117" s="597"/>
      <c r="D117" s="597"/>
      <c r="E117" s="597"/>
      <c r="F117" s="597"/>
    </row>
    <row r="118" spans="3:6">
      <c r="C118" s="597"/>
      <c r="D118" s="597"/>
      <c r="E118" s="597"/>
      <c r="F118" s="597"/>
    </row>
    <row r="119" spans="3:6">
      <c r="C119" s="597"/>
      <c r="D119" s="597"/>
      <c r="E119" s="597"/>
      <c r="F119" s="597"/>
    </row>
    <row r="120" spans="3:6">
      <c r="C120" s="597"/>
      <c r="D120" s="597"/>
      <c r="E120" s="597"/>
      <c r="F120" s="597"/>
    </row>
    <row r="121" spans="3:6">
      <c r="C121" s="597"/>
      <c r="D121" s="597"/>
      <c r="E121" s="597"/>
      <c r="F121" s="597"/>
    </row>
    <row r="122" spans="3:6">
      <c r="C122" s="597"/>
      <c r="D122" s="597"/>
      <c r="E122" s="597"/>
      <c r="F122" s="597"/>
    </row>
    <row r="123" spans="3:6">
      <c r="C123" s="597"/>
      <c r="D123" s="597"/>
      <c r="E123" s="597"/>
      <c r="F123" s="597"/>
    </row>
    <row r="124" spans="3:6">
      <c r="C124" s="597"/>
      <c r="D124" s="597"/>
      <c r="E124" s="597"/>
      <c r="F124" s="597"/>
    </row>
    <row r="125" spans="3:6">
      <c r="C125" s="597"/>
      <c r="D125" s="597"/>
      <c r="E125" s="597"/>
      <c r="F125" s="597"/>
    </row>
    <row r="126" spans="3:6">
      <c r="C126" s="597"/>
      <c r="D126" s="597"/>
      <c r="E126" s="597"/>
      <c r="F126" s="597"/>
    </row>
    <row r="127" spans="3:6">
      <c r="C127" s="597"/>
      <c r="D127" s="597"/>
      <c r="E127" s="597"/>
      <c r="F127" s="597"/>
    </row>
    <row r="128" spans="3:6">
      <c r="C128" s="597"/>
      <c r="D128" s="597"/>
      <c r="E128" s="597"/>
      <c r="F128" s="597"/>
    </row>
    <row r="129" spans="3:6">
      <c r="C129" s="597"/>
      <c r="D129" s="597"/>
      <c r="E129" s="597"/>
      <c r="F129" s="597"/>
    </row>
    <row r="130" spans="3:6">
      <c r="C130" s="597"/>
      <c r="D130" s="597"/>
      <c r="E130" s="597"/>
      <c r="F130" s="597"/>
    </row>
    <row r="131" spans="3:6">
      <c r="C131" s="597"/>
      <c r="D131" s="597"/>
      <c r="E131" s="597"/>
      <c r="F131" s="597"/>
    </row>
    <row r="132" spans="3:6">
      <c r="C132" s="597"/>
      <c r="D132" s="597"/>
      <c r="E132" s="597"/>
      <c r="F132" s="597"/>
    </row>
    <row r="133" spans="3:6">
      <c r="C133" s="597"/>
      <c r="D133" s="597"/>
      <c r="E133" s="597"/>
      <c r="F133" s="597"/>
    </row>
    <row r="134" spans="3:6">
      <c r="C134" s="597"/>
      <c r="D134" s="597"/>
      <c r="E134" s="597"/>
      <c r="F134" s="597"/>
    </row>
    <row r="135" spans="3:6">
      <c r="C135" s="597"/>
      <c r="D135" s="597"/>
      <c r="E135" s="597"/>
      <c r="F135" s="597"/>
    </row>
    <row r="136" spans="3:6">
      <c r="C136" s="597"/>
      <c r="D136" s="597"/>
      <c r="E136" s="597"/>
      <c r="F136" s="597"/>
    </row>
    <row r="137" spans="3:6">
      <c r="C137" s="597"/>
      <c r="D137" s="597"/>
      <c r="E137" s="597"/>
      <c r="F137" s="597"/>
    </row>
  </sheetData>
  <mergeCells count="15">
    <mergeCell ref="C2:F2"/>
    <mergeCell ref="C3:F3"/>
    <mergeCell ref="C4:F4"/>
    <mergeCell ref="C5:F5"/>
    <mergeCell ref="C7:C8"/>
    <mergeCell ref="E7:E8"/>
    <mergeCell ref="C66:C67"/>
    <mergeCell ref="D66:D67"/>
    <mergeCell ref="E66:E67"/>
    <mergeCell ref="C28:F28"/>
    <mergeCell ref="C37:C38"/>
    <mergeCell ref="D37:D38"/>
    <mergeCell ref="E37:E38"/>
    <mergeCell ref="C49:C50"/>
    <mergeCell ref="E49:E50"/>
  </mergeCells>
  <pageMargins left="0.70866141732283472" right="0.31496062992125984" top="0.15748031496062992" bottom="0.35433070866141736" header="0.31496062992125984" footer="0.31496062992125984"/>
  <pageSetup scale="65" orientation="portrait" horizontalDpi="0"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H79"/>
  <sheetViews>
    <sheetView workbookViewId="0">
      <selection activeCell="B86" sqref="B1:H86"/>
    </sheetView>
  </sheetViews>
  <sheetFormatPr baseColWidth="10" defaultColWidth="11" defaultRowHeight="12.75"/>
  <cols>
    <col min="1" max="1" width="2.140625" style="586" customWidth="1"/>
    <col min="2" max="2" width="42.140625" style="586" customWidth="1"/>
    <col min="3" max="3" width="18.140625" style="667" customWidth="1"/>
    <col min="4" max="4" width="18" style="586" customWidth="1"/>
    <col min="5" max="5" width="14.7109375" style="667" customWidth="1"/>
    <col min="6" max="6" width="13.85546875" style="586" customWidth="1"/>
    <col min="7" max="7" width="16.42578125" style="586" customWidth="1"/>
    <col min="8" max="8" width="17.28515625" style="667" customWidth="1"/>
    <col min="9" max="256" width="11" style="586"/>
    <col min="257" max="257" width="2.140625" style="586" customWidth="1"/>
    <col min="258" max="258" width="38.7109375" style="586" customWidth="1"/>
    <col min="259" max="259" width="18.140625" style="586" customWidth="1"/>
    <col min="260" max="260" width="18" style="586" customWidth="1"/>
    <col min="261" max="261" width="14.7109375" style="586" customWidth="1"/>
    <col min="262" max="262" width="13.85546875" style="586" customWidth="1"/>
    <col min="263" max="263" width="14.85546875" style="586" customWidth="1"/>
    <col min="264" max="264" width="13.7109375" style="586" customWidth="1"/>
    <col min="265" max="512" width="11" style="586"/>
    <col min="513" max="513" width="2.140625" style="586" customWidth="1"/>
    <col min="514" max="514" width="38.7109375" style="586" customWidth="1"/>
    <col min="515" max="515" width="18.140625" style="586" customWidth="1"/>
    <col min="516" max="516" width="18" style="586" customWidth="1"/>
    <col min="517" max="517" width="14.7109375" style="586" customWidth="1"/>
    <col min="518" max="518" width="13.85546875" style="586" customWidth="1"/>
    <col min="519" max="519" width="14.85546875" style="586" customWidth="1"/>
    <col min="520" max="520" width="13.7109375" style="586" customWidth="1"/>
    <col min="521" max="768" width="11" style="586"/>
    <col min="769" max="769" width="2.140625" style="586" customWidth="1"/>
    <col min="770" max="770" width="38.7109375" style="586" customWidth="1"/>
    <col min="771" max="771" width="18.140625" style="586" customWidth="1"/>
    <col min="772" max="772" width="18" style="586" customWidth="1"/>
    <col min="773" max="773" width="14.7109375" style="586" customWidth="1"/>
    <col min="774" max="774" width="13.85546875" style="586" customWidth="1"/>
    <col min="775" max="775" width="14.85546875" style="586" customWidth="1"/>
    <col min="776" max="776" width="13.7109375" style="586" customWidth="1"/>
    <col min="777" max="1024" width="11" style="586"/>
    <col min="1025" max="1025" width="2.140625" style="586" customWidth="1"/>
    <col min="1026" max="1026" width="38.7109375" style="586" customWidth="1"/>
    <col min="1027" max="1027" width="18.140625" style="586" customWidth="1"/>
    <col min="1028" max="1028" width="18" style="586" customWidth="1"/>
    <col min="1029" max="1029" width="14.7109375" style="586" customWidth="1"/>
    <col min="1030" max="1030" width="13.85546875" style="586" customWidth="1"/>
    <col min="1031" max="1031" width="14.85546875" style="586" customWidth="1"/>
    <col min="1032" max="1032" width="13.7109375" style="586" customWidth="1"/>
    <col min="1033" max="1280" width="11" style="586"/>
    <col min="1281" max="1281" width="2.140625" style="586" customWidth="1"/>
    <col min="1282" max="1282" width="38.7109375" style="586" customWidth="1"/>
    <col min="1283" max="1283" width="18.140625" style="586" customWidth="1"/>
    <col min="1284" max="1284" width="18" style="586" customWidth="1"/>
    <col min="1285" max="1285" width="14.7109375" style="586" customWidth="1"/>
    <col min="1286" max="1286" width="13.85546875" style="586" customWidth="1"/>
    <col min="1287" max="1287" width="14.85546875" style="586" customWidth="1"/>
    <col min="1288" max="1288" width="13.7109375" style="586" customWidth="1"/>
    <col min="1289" max="1536" width="11" style="586"/>
    <col min="1537" max="1537" width="2.140625" style="586" customWidth="1"/>
    <col min="1538" max="1538" width="38.7109375" style="586" customWidth="1"/>
    <col min="1539" max="1539" width="18.140625" style="586" customWidth="1"/>
    <col min="1540" max="1540" width="18" style="586" customWidth="1"/>
    <col min="1541" max="1541" width="14.7109375" style="586" customWidth="1"/>
    <col min="1542" max="1542" width="13.85546875" style="586" customWidth="1"/>
    <col min="1543" max="1543" width="14.85546875" style="586" customWidth="1"/>
    <col min="1544" max="1544" width="13.7109375" style="586" customWidth="1"/>
    <col min="1545" max="1792" width="11" style="586"/>
    <col min="1793" max="1793" width="2.140625" style="586" customWidth="1"/>
    <col min="1794" max="1794" width="38.7109375" style="586" customWidth="1"/>
    <col min="1795" max="1795" width="18.140625" style="586" customWidth="1"/>
    <col min="1796" max="1796" width="18" style="586" customWidth="1"/>
    <col min="1797" max="1797" width="14.7109375" style="586" customWidth="1"/>
    <col min="1798" max="1798" width="13.85546875" style="586" customWidth="1"/>
    <col min="1799" max="1799" width="14.85546875" style="586" customWidth="1"/>
    <col min="1800" max="1800" width="13.7109375" style="586" customWidth="1"/>
    <col min="1801" max="2048" width="11" style="586"/>
    <col min="2049" max="2049" width="2.140625" style="586" customWidth="1"/>
    <col min="2050" max="2050" width="38.7109375" style="586" customWidth="1"/>
    <col min="2051" max="2051" width="18.140625" style="586" customWidth="1"/>
    <col min="2052" max="2052" width="18" style="586" customWidth="1"/>
    <col min="2053" max="2053" width="14.7109375" style="586" customWidth="1"/>
    <col min="2054" max="2054" width="13.85546875" style="586" customWidth="1"/>
    <col min="2055" max="2055" width="14.85546875" style="586" customWidth="1"/>
    <col min="2056" max="2056" width="13.7109375" style="586" customWidth="1"/>
    <col min="2057" max="2304" width="11" style="586"/>
    <col min="2305" max="2305" width="2.140625" style="586" customWidth="1"/>
    <col min="2306" max="2306" width="38.7109375" style="586" customWidth="1"/>
    <col min="2307" max="2307" width="18.140625" style="586" customWidth="1"/>
    <col min="2308" max="2308" width="18" style="586" customWidth="1"/>
    <col min="2309" max="2309" width="14.7109375" style="586" customWidth="1"/>
    <col min="2310" max="2310" width="13.85546875" style="586" customWidth="1"/>
    <col min="2311" max="2311" width="14.85546875" style="586" customWidth="1"/>
    <col min="2312" max="2312" width="13.7109375" style="586" customWidth="1"/>
    <col min="2313" max="2560" width="11" style="586"/>
    <col min="2561" max="2561" width="2.140625" style="586" customWidth="1"/>
    <col min="2562" max="2562" width="38.7109375" style="586" customWidth="1"/>
    <col min="2563" max="2563" width="18.140625" style="586" customWidth="1"/>
    <col min="2564" max="2564" width="18" style="586" customWidth="1"/>
    <col min="2565" max="2565" width="14.7109375" style="586" customWidth="1"/>
    <col min="2566" max="2566" width="13.85546875" style="586" customWidth="1"/>
    <col min="2567" max="2567" width="14.85546875" style="586" customWidth="1"/>
    <col min="2568" max="2568" width="13.7109375" style="586" customWidth="1"/>
    <col min="2569" max="2816" width="11" style="586"/>
    <col min="2817" max="2817" width="2.140625" style="586" customWidth="1"/>
    <col min="2818" max="2818" width="38.7109375" style="586" customWidth="1"/>
    <col min="2819" max="2819" width="18.140625" style="586" customWidth="1"/>
    <col min="2820" max="2820" width="18" style="586" customWidth="1"/>
    <col min="2821" max="2821" width="14.7109375" style="586" customWidth="1"/>
    <col min="2822" max="2822" width="13.85546875" style="586" customWidth="1"/>
    <col min="2823" max="2823" width="14.85546875" style="586" customWidth="1"/>
    <col min="2824" max="2824" width="13.7109375" style="586" customWidth="1"/>
    <col min="2825" max="3072" width="11" style="586"/>
    <col min="3073" max="3073" width="2.140625" style="586" customWidth="1"/>
    <col min="3074" max="3074" width="38.7109375" style="586" customWidth="1"/>
    <col min="3075" max="3075" width="18.140625" style="586" customWidth="1"/>
    <col min="3076" max="3076" width="18" style="586" customWidth="1"/>
    <col min="3077" max="3077" width="14.7109375" style="586" customWidth="1"/>
    <col min="3078" max="3078" width="13.85546875" style="586" customWidth="1"/>
    <col min="3079" max="3079" width="14.85546875" style="586" customWidth="1"/>
    <col min="3080" max="3080" width="13.7109375" style="586" customWidth="1"/>
    <col min="3081" max="3328" width="11" style="586"/>
    <col min="3329" max="3329" width="2.140625" style="586" customWidth="1"/>
    <col min="3330" max="3330" width="38.7109375" style="586" customWidth="1"/>
    <col min="3331" max="3331" width="18.140625" style="586" customWidth="1"/>
    <col min="3332" max="3332" width="18" style="586" customWidth="1"/>
    <col min="3333" max="3333" width="14.7109375" style="586" customWidth="1"/>
    <col min="3334" max="3334" width="13.85546875" style="586" customWidth="1"/>
    <col min="3335" max="3335" width="14.85546875" style="586" customWidth="1"/>
    <col min="3336" max="3336" width="13.7109375" style="586" customWidth="1"/>
    <col min="3337" max="3584" width="11" style="586"/>
    <col min="3585" max="3585" width="2.140625" style="586" customWidth="1"/>
    <col min="3586" max="3586" width="38.7109375" style="586" customWidth="1"/>
    <col min="3587" max="3587" width="18.140625" style="586" customWidth="1"/>
    <col min="3588" max="3588" width="18" style="586" customWidth="1"/>
    <col min="3589" max="3589" width="14.7109375" style="586" customWidth="1"/>
    <col min="3590" max="3590" width="13.85546875" style="586" customWidth="1"/>
    <col min="3591" max="3591" width="14.85546875" style="586" customWidth="1"/>
    <col min="3592" max="3592" width="13.7109375" style="586" customWidth="1"/>
    <col min="3593" max="3840" width="11" style="586"/>
    <col min="3841" max="3841" width="2.140625" style="586" customWidth="1"/>
    <col min="3842" max="3842" width="38.7109375" style="586" customWidth="1"/>
    <col min="3843" max="3843" width="18.140625" style="586" customWidth="1"/>
    <col min="3844" max="3844" width="18" style="586" customWidth="1"/>
    <col min="3845" max="3845" width="14.7109375" style="586" customWidth="1"/>
    <col min="3846" max="3846" width="13.85546875" style="586" customWidth="1"/>
    <col min="3847" max="3847" width="14.85546875" style="586" customWidth="1"/>
    <col min="3848" max="3848" width="13.7109375" style="586" customWidth="1"/>
    <col min="3849" max="4096" width="11" style="586"/>
    <col min="4097" max="4097" width="2.140625" style="586" customWidth="1"/>
    <col min="4098" max="4098" width="38.7109375" style="586" customWidth="1"/>
    <col min="4099" max="4099" width="18.140625" style="586" customWidth="1"/>
    <col min="4100" max="4100" width="18" style="586" customWidth="1"/>
    <col min="4101" max="4101" width="14.7109375" style="586" customWidth="1"/>
    <col min="4102" max="4102" width="13.85546875" style="586" customWidth="1"/>
    <col min="4103" max="4103" width="14.85546875" style="586" customWidth="1"/>
    <col min="4104" max="4104" width="13.7109375" style="586" customWidth="1"/>
    <col min="4105" max="4352" width="11" style="586"/>
    <col min="4353" max="4353" width="2.140625" style="586" customWidth="1"/>
    <col min="4354" max="4354" width="38.7109375" style="586" customWidth="1"/>
    <col min="4355" max="4355" width="18.140625" style="586" customWidth="1"/>
    <col min="4356" max="4356" width="18" style="586" customWidth="1"/>
    <col min="4357" max="4357" width="14.7109375" style="586" customWidth="1"/>
    <col min="4358" max="4358" width="13.85546875" style="586" customWidth="1"/>
    <col min="4359" max="4359" width="14.85546875" style="586" customWidth="1"/>
    <col min="4360" max="4360" width="13.7109375" style="586" customWidth="1"/>
    <col min="4361" max="4608" width="11" style="586"/>
    <col min="4609" max="4609" width="2.140625" style="586" customWidth="1"/>
    <col min="4610" max="4610" width="38.7109375" style="586" customWidth="1"/>
    <col min="4611" max="4611" width="18.140625" style="586" customWidth="1"/>
    <col min="4612" max="4612" width="18" style="586" customWidth="1"/>
    <col min="4613" max="4613" width="14.7109375" style="586" customWidth="1"/>
    <col min="4614" max="4614" width="13.85546875" style="586" customWidth="1"/>
    <col min="4615" max="4615" width="14.85546875" style="586" customWidth="1"/>
    <col min="4616" max="4616" width="13.7109375" style="586" customWidth="1"/>
    <col min="4617" max="4864" width="11" style="586"/>
    <col min="4865" max="4865" width="2.140625" style="586" customWidth="1"/>
    <col min="4866" max="4866" width="38.7109375" style="586" customWidth="1"/>
    <col min="4867" max="4867" width="18.140625" style="586" customWidth="1"/>
    <col min="4868" max="4868" width="18" style="586" customWidth="1"/>
    <col min="4869" max="4869" width="14.7109375" style="586" customWidth="1"/>
    <col min="4870" max="4870" width="13.85546875" style="586" customWidth="1"/>
    <col min="4871" max="4871" width="14.85546875" style="586" customWidth="1"/>
    <col min="4872" max="4872" width="13.7109375" style="586" customWidth="1"/>
    <col min="4873" max="5120" width="11" style="586"/>
    <col min="5121" max="5121" width="2.140625" style="586" customWidth="1"/>
    <col min="5122" max="5122" width="38.7109375" style="586" customWidth="1"/>
    <col min="5123" max="5123" width="18.140625" style="586" customWidth="1"/>
    <col min="5124" max="5124" width="18" style="586" customWidth="1"/>
    <col min="5125" max="5125" width="14.7109375" style="586" customWidth="1"/>
    <col min="5126" max="5126" width="13.85546875" style="586" customWidth="1"/>
    <col min="5127" max="5127" width="14.85546875" style="586" customWidth="1"/>
    <col min="5128" max="5128" width="13.7109375" style="586" customWidth="1"/>
    <col min="5129" max="5376" width="11" style="586"/>
    <col min="5377" max="5377" width="2.140625" style="586" customWidth="1"/>
    <col min="5378" max="5378" width="38.7109375" style="586" customWidth="1"/>
    <col min="5379" max="5379" width="18.140625" style="586" customWidth="1"/>
    <col min="5380" max="5380" width="18" style="586" customWidth="1"/>
    <col min="5381" max="5381" width="14.7109375" style="586" customWidth="1"/>
    <col min="5382" max="5382" width="13.85546875" style="586" customWidth="1"/>
    <col min="5383" max="5383" width="14.85546875" style="586" customWidth="1"/>
    <col min="5384" max="5384" width="13.7109375" style="586" customWidth="1"/>
    <col min="5385" max="5632" width="11" style="586"/>
    <col min="5633" max="5633" width="2.140625" style="586" customWidth="1"/>
    <col min="5634" max="5634" width="38.7109375" style="586" customWidth="1"/>
    <col min="5635" max="5635" width="18.140625" style="586" customWidth="1"/>
    <col min="5636" max="5636" width="18" style="586" customWidth="1"/>
    <col min="5637" max="5637" width="14.7109375" style="586" customWidth="1"/>
    <col min="5638" max="5638" width="13.85546875" style="586" customWidth="1"/>
    <col min="5639" max="5639" width="14.85546875" style="586" customWidth="1"/>
    <col min="5640" max="5640" width="13.7109375" style="586" customWidth="1"/>
    <col min="5641" max="5888" width="11" style="586"/>
    <col min="5889" max="5889" width="2.140625" style="586" customWidth="1"/>
    <col min="5890" max="5890" width="38.7109375" style="586" customWidth="1"/>
    <col min="5891" max="5891" width="18.140625" style="586" customWidth="1"/>
    <col min="5892" max="5892" width="18" style="586" customWidth="1"/>
    <col min="5893" max="5893" width="14.7109375" style="586" customWidth="1"/>
    <col min="5894" max="5894" width="13.85546875" style="586" customWidth="1"/>
    <col min="5895" max="5895" width="14.85546875" style="586" customWidth="1"/>
    <col min="5896" max="5896" width="13.7109375" style="586" customWidth="1"/>
    <col min="5897" max="6144" width="11" style="586"/>
    <col min="6145" max="6145" width="2.140625" style="586" customWidth="1"/>
    <col min="6146" max="6146" width="38.7109375" style="586" customWidth="1"/>
    <col min="6147" max="6147" width="18.140625" style="586" customWidth="1"/>
    <col min="6148" max="6148" width="18" style="586" customWidth="1"/>
    <col min="6149" max="6149" width="14.7109375" style="586" customWidth="1"/>
    <col min="6150" max="6150" width="13.85546875" style="586" customWidth="1"/>
    <col min="6151" max="6151" width="14.85546875" style="586" customWidth="1"/>
    <col min="6152" max="6152" width="13.7109375" style="586" customWidth="1"/>
    <col min="6153" max="6400" width="11" style="586"/>
    <col min="6401" max="6401" width="2.140625" style="586" customWidth="1"/>
    <col min="6402" max="6402" width="38.7109375" style="586" customWidth="1"/>
    <col min="6403" max="6403" width="18.140625" style="586" customWidth="1"/>
    <col min="6404" max="6404" width="18" style="586" customWidth="1"/>
    <col min="6405" max="6405" width="14.7109375" style="586" customWidth="1"/>
    <col min="6406" max="6406" width="13.85546875" style="586" customWidth="1"/>
    <col min="6407" max="6407" width="14.85546875" style="586" customWidth="1"/>
    <col min="6408" max="6408" width="13.7109375" style="586" customWidth="1"/>
    <col min="6409" max="6656" width="11" style="586"/>
    <col min="6657" max="6657" width="2.140625" style="586" customWidth="1"/>
    <col min="6658" max="6658" width="38.7109375" style="586" customWidth="1"/>
    <col min="6659" max="6659" width="18.140625" style="586" customWidth="1"/>
    <col min="6660" max="6660" width="18" style="586" customWidth="1"/>
    <col min="6661" max="6661" width="14.7109375" style="586" customWidth="1"/>
    <col min="6662" max="6662" width="13.85546875" style="586" customWidth="1"/>
    <col min="6663" max="6663" width="14.85546875" style="586" customWidth="1"/>
    <col min="6664" max="6664" width="13.7109375" style="586" customWidth="1"/>
    <col min="6665" max="6912" width="11" style="586"/>
    <col min="6913" max="6913" width="2.140625" style="586" customWidth="1"/>
    <col min="6914" max="6914" width="38.7109375" style="586" customWidth="1"/>
    <col min="6915" max="6915" width="18.140625" style="586" customWidth="1"/>
    <col min="6916" max="6916" width="18" style="586" customWidth="1"/>
    <col min="6917" max="6917" width="14.7109375" style="586" customWidth="1"/>
    <col min="6918" max="6918" width="13.85546875" style="586" customWidth="1"/>
    <col min="6919" max="6919" width="14.85546875" style="586" customWidth="1"/>
    <col min="6920" max="6920" width="13.7109375" style="586" customWidth="1"/>
    <col min="6921" max="7168" width="11" style="586"/>
    <col min="7169" max="7169" width="2.140625" style="586" customWidth="1"/>
    <col min="7170" max="7170" width="38.7109375" style="586" customWidth="1"/>
    <col min="7171" max="7171" width="18.140625" style="586" customWidth="1"/>
    <col min="7172" max="7172" width="18" style="586" customWidth="1"/>
    <col min="7173" max="7173" width="14.7109375" style="586" customWidth="1"/>
    <col min="7174" max="7174" width="13.85546875" style="586" customWidth="1"/>
    <col min="7175" max="7175" width="14.85546875" style="586" customWidth="1"/>
    <col min="7176" max="7176" width="13.7109375" style="586" customWidth="1"/>
    <col min="7177" max="7424" width="11" style="586"/>
    <col min="7425" max="7425" width="2.140625" style="586" customWidth="1"/>
    <col min="7426" max="7426" width="38.7109375" style="586" customWidth="1"/>
    <col min="7427" max="7427" width="18.140625" style="586" customWidth="1"/>
    <col min="7428" max="7428" width="18" style="586" customWidth="1"/>
    <col min="7429" max="7429" width="14.7109375" style="586" customWidth="1"/>
    <col min="7430" max="7430" width="13.85546875" style="586" customWidth="1"/>
    <col min="7431" max="7431" width="14.85546875" style="586" customWidth="1"/>
    <col min="7432" max="7432" width="13.7109375" style="586" customWidth="1"/>
    <col min="7433" max="7680" width="11" style="586"/>
    <col min="7681" max="7681" width="2.140625" style="586" customWidth="1"/>
    <col min="7682" max="7682" width="38.7109375" style="586" customWidth="1"/>
    <col min="7683" max="7683" width="18.140625" style="586" customWidth="1"/>
    <col min="7684" max="7684" width="18" style="586" customWidth="1"/>
    <col min="7685" max="7685" width="14.7109375" style="586" customWidth="1"/>
    <col min="7686" max="7686" width="13.85546875" style="586" customWidth="1"/>
    <col min="7687" max="7687" width="14.85546875" style="586" customWidth="1"/>
    <col min="7688" max="7688" width="13.7109375" style="586" customWidth="1"/>
    <col min="7689" max="7936" width="11" style="586"/>
    <col min="7937" max="7937" width="2.140625" style="586" customWidth="1"/>
    <col min="7938" max="7938" width="38.7109375" style="586" customWidth="1"/>
    <col min="7939" max="7939" width="18.140625" style="586" customWidth="1"/>
    <col min="7940" max="7940" width="18" style="586" customWidth="1"/>
    <col min="7941" max="7941" width="14.7109375" style="586" customWidth="1"/>
    <col min="7942" max="7942" width="13.85546875" style="586" customWidth="1"/>
    <col min="7943" max="7943" width="14.85546875" style="586" customWidth="1"/>
    <col min="7944" max="7944" width="13.7109375" style="586" customWidth="1"/>
    <col min="7945" max="8192" width="11" style="586"/>
    <col min="8193" max="8193" width="2.140625" style="586" customWidth="1"/>
    <col min="8194" max="8194" width="38.7109375" style="586" customWidth="1"/>
    <col min="8195" max="8195" width="18.140625" style="586" customWidth="1"/>
    <col min="8196" max="8196" width="18" style="586" customWidth="1"/>
    <col min="8197" max="8197" width="14.7109375" style="586" customWidth="1"/>
    <col min="8198" max="8198" width="13.85546875" style="586" customWidth="1"/>
    <col min="8199" max="8199" width="14.85546875" style="586" customWidth="1"/>
    <col min="8200" max="8200" width="13.7109375" style="586" customWidth="1"/>
    <col min="8201" max="8448" width="11" style="586"/>
    <col min="8449" max="8449" width="2.140625" style="586" customWidth="1"/>
    <col min="8450" max="8450" width="38.7109375" style="586" customWidth="1"/>
    <col min="8451" max="8451" width="18.140625" style="586" customWidth="1"/>
    <col min="8452" max="8452" width="18" style="586" customWidth="1"/>
    <col min="8453" max="8453" width="14.7109375" style="586" customWidth="1"/>
    <col min="8454" max="8454" width="13.85546875" style="586" customWidth="1"/>
    <col min="8455" max="8455" width="14.85546875" style="586" customWidth="1"/>
    <col min="8456" max="8456" width="13.7109375" style="586" customWidth="1"/>
    <col min="8457" max="8704" width="11" style="586"/>
    <col min="8705" max="8705" width="2.140625" style="586" customWidth="1"/>
    <col min="8706" max="8706" width="38.7109375" style="586" customWidth="1"/>
    <col min="8707" max="8707" width="18.140625" style="586" customWidth="1"/>
    <col min="8708" max="8708" width="18" style="586" customWidth="1"/>
    <col min="8709" max="8709" width="14.7109375" style="586" customWidth="1"/>
    <col min="8710" max="8710" width="13.85546875" style="586" customWidth="1"/>
    <col min="8711" max="8711" width="14.85546875" style="586" customWidth="1"/>
    <col min="8712" max="8712" width="13.7109375" style="586" customWidth="1"/>
    <col min="8713" max="8960" width="11" style="586"/>
    <col min="8961" max="8961" width="2.140625" style="586" customWidth="1"/>
    <col min="8962" max="8962" width="38.7109375" style="586" customWidth="1"/>
    <col min="8963" max="8963" width="18.140625" style="586" customWidth="1"/>
    <col min="8964" max="8964" width="18" style="586" customWidth="1"/>
    <col min="8965" max="8965" width="14.7109375" style="586" customWidth="1"/>
    <col min="8966" max="8966" width="13.85546875" style="586" customWidth="1"/>
    <col min="8967" max="8967" width="14.85546875" style="586" customWidth="1"/>
    <col min="8968" max="8968" width="13.7109375" style="586" customWidth="1"/>
    <col min="8969" max="9216" width="11" style="586"/>
    <col min="9217" max="9217" width="2.140625" style="586" customWidth="1"/>
    <col min="9218" max="9218" width="38.7109375" style="586" customWidth="1"/>
    <col min="9219" max="9219" width="18.140625" style="586" customWidth="1"/>
    <col min="9220" max="9220" width="18" style="586" customWidth="1"/>
    <col min="9221" max="9221" width="14.7109375" style="586" customWidth="1"/>
    <col min="9222" max="9222" width="13.85546875" style="586" customWidth="1"/>
    <col min="9223" max="9223" width="14.85546875" style="586" customWidth="1"/>
    <col min="9224" max="9224" width="13.7109375" style="586" customWidth="1"/>
    <col min="9225" max="9472" width="11" style="586"/>
    <col min="9473" max="9473" width="2.140625" style="586" customWidth="1"/>
    <col min="9474" max="9474" width="38.7109375" style="586" customWidth="1"/>
    <col min="9475" max="9475" width="18.140625" style="586" customWidth="1"/>
    <col min="9476" max="9476" width="18" style="586" customWidth="1"/>
    <col min="9477" max="9477" width="14.7109375" style="586" customWidth="1"/>
    <col min="9478" max="9478" width="13.85546875" style="586" customWidth="1"/>
    <col min="9479" max="9479" width="14.85546875" style="586" customWidth="1"/>
    <col min="9480" max="9480" width="13.7109375" style="586" customWidth="1"/>
    <col min="9481" max="9728" width="11" style="586"/>
    <col min="9729" max="9729" width="2.140625" style="586" customWidth="1"/>
    <col min="9730" max="9730" width="38.7109375" style="586" customWidth="1"/>
    <col min="9731" max="9731" width="18.140625" style="586" customWidth="1"/>
    <col min="9732" max="9732" width="18" style="586" customWidth="1"/>
    <col min="9733" max="9733" width="14.7109375" style="586" customWidth="1"/>
    <col min="9734" max="9734" width="13.85546875" style="586" customWidth="1"/>
    <col min="9735" max="9735" width="14.85546875" style="586" customWidth="1"/>
    <col min="9736" max="9736" width="13.7109375" style="586" customWidth="1"/>
    <col min="9737" max="9984" width="11" style="586"/>
    <col min="9985" max="9985" width="2.140625" style="586" customWidth="1"/>
    <col min="9986" max="9986" width="38.7109375" style="586" customWidth="1"/>
    <col min="9987" max="9987" width="18.140625" style="586" customWidth="1"/>
    <col min="9988" max="9988" width="18" style="586" customWidth="1"/>
    <col min="9989" max="9989" width="14.7109375" style="586" customWidth="1"/>
    <col min="9990" max="9990" width="13.85546875" style="586" customWidth="1"/>
    <col min="9991" max="9991" width="14.85546875" style="586" customWidth="1"/>
    <col min="9992" max="9992" width="13.7109375" style="586" customWidth="1"/>
    <col min="9993" max="10240" width="11" style="586"/>
    <col min="10241" max="10241" width="2.140625" style="586" customWidth="1"/>
    <col min="10242" max="10242" width="38.7109375" style="586" customWidth="1"/>
    <col min="10243" max="10243" width="18.140625" style="586" customWidth="1"/>
    <col min="10244" max="10244" width="18" style="586" customWidth="1"/>
    <col min="10245" max="10245" width="14.7109375" style="586" customWidth="1"/>
    <col min="10246" max="10246" width="13.85546875" style="586" customWidth="1"/>
    <col min="10247" max="10247" width="14.85546875" style="586" customWidth="1"/>
    <col min="10248" max="10248" width="13.7109375" style="586" customWidth="1"/>
    <col min="10249" max="10496" width="11" style="586"/>
    <col min="10497" max="10497" width="2.140625" style="586" customWidth="1"/>
    <col min="10498" max="10498" width="38.7109375" style="586" customWidth="1"/>
    <col min="10499" max="10499" width="18.140625" style="586" customWidth="1"/>
    <col min="10500" max="10500" width="18" style="586" customWidth="1"/>
    <col min="10501" max="10501" width="14.7109375" style="586" customWidth="1"/>
    <col min="10502" max="10502" width="13.85546875" style="586" customWidth="1"/>
    <col min="10503" max="10503" width="14.85546875" style="586" customWidth="1"/>
    <col min="10504" max="10504" width="13.7109375" style="586" customWidth="1"/>
    <col min="10505" max="10752" width="11" style="586"/>
    <col min="10753" max="10753" width="2.140625" style="586" customWidth="1"/>
    <col min="10754" max="10754" width="38.7109375" style="586" customWidth="1"/>
    <col min="10755" max="10755" width="18.140625" style="586" customWidth="1"/>
    <col min="10756" max="10756" width="18" style="586" customWidth="1"/>
    <col min="10757" max="10757" width="14.7109375" style="586" customWidth="1"/>
    <col min="10758" max="10758" width="13.85546875" style="586" customWidth="1"/>
    <col min="10759" max="10759" width="14.85546875" style="586" customWidth="1"/>
    <col min="10760" max="10760" width="13.7109375" style="586" customWidth="1"/>
    <col min="10761" max="11008" width="11" style="586"/>
    <col min="11009" max="11009" width="2.140625" style="586" customWidth="1"/>
    <col min="11010" max="11010" width="38.7109375" style="586" customWidth="1"/>
    <col min="11011" max="11011" width="18.140625" style="586" customWidth="1"/>
    <col min="11012" max="11012" width="18" style="586" customWidth="1"/>
    <col min="11013" max="11013" width="14.7109375" style="586" customWidth="1"/>
    <col min="11014" max="11014" width="13.85546875" style="586" customWidth="1"/>
    <col min="11015" max="11015" width="14.85546875" style="586" customWidth="1"/>
    <col min="11016" max="11016" width="13.7109375" style="586" customWidth="1"/>
    <col min="11017" max="11264" width="11" style="586"/>
    <col min="11265" max="11265" width="2.140625" style="586" customWidth="1"/>
    <col min="11266" max="11266" width="38.7109375" style="586" customWidth="1"/>
    <col min="11267" max="11267" width="18.140625" style="586" customWidth="1"/>
    <col min="11268" max="11268" width="18" style="586" customWidth="1"/>
    <col min="11269" max="11269" width="14.7109375" style="586" customWidth="1"/>
    <col min="11270" max="11270" width="13.85546875" style="586" customWidth="1"/>
    <col min="11271" max="11271" width="14.85546875" style="586" customWidth="1"/>
    <col min="11272" max="11272" width="13.7109375" style="586" customWidth="1"/>
    <col min="11273" max="11520" width="11" style="586"/>
    <col min="11521" max="11521" width="2.140625" style="586" customWidth="1"/>
    <col min="11522" max="11522" width="38.7109375" style="586" customWidth="1"/>
    <col min="11523" max="11523" width="18.140625" style="586" customWidth="1"/>
    <col min="11524" max="11524" width="18" style="586" customWidth="1"/>
    <col min="11525" max="11525" width="14.7109375" style="586" customWidth="1"/>
    <col min="11526" max="11526" width="13.85546875" style="586" customWidth="1"/>
    <col min="11527" max="11527" width="14.85546875" style="586" customWidth="1"/>
    <col min="11528" max="11528" width="13.7109375" style="586" customWidth="1"/>
    <col min="11529" max="11776" width="11" style="586"/>
    <col min="11777" max="11777" width="2.140625" style="586" customWidth="1"/>
    <col min="11778" max="11778" width="38.7109375" style="586" customWidth="1"/>
    <col min="11779" max="11779" width="18.140625" style="586" customWidth="1"/>
    <col min="11780" max="11780" width="18" style="586" customWidth="1"/>
    <col min="11781" max="11781" width="14.7109375" style="586" customWidth="1"/>
    <col min="11782" max="11782" width="13.85546875" style="586" customWidth="1"/>
    <col min="11783" max="11783" width="14.85546875" style="586" customWidth="1"/>
    <col min="11784" max="11784" width="13.7109375" style="586" customWidth="1"/>
    <col min="11785" max="12032" width="11" style="586"/>
    <col min="12033" max="12033" width="2.140625" style="586" customWidth="1"/>
    <col min="12034" max="12034" width="38.7109375" style="586" customWidth="1"/>
    <col min="12035" max="12035" width="18.140625" style="586" customWidth="1"/>
    <col min="12036" max="12036" width="18" style="586" customWidth="1"/>
    <col min="12037" max="12037" width="14.7109375" style="586" customWidth="1"/>
    <col min="12038" max="12038" width="13.85546875" style="586" customWidth="1"/>
    <col min="12039" max="12039" width="14.85546875" style="586" customWidth="1"/>
    <col min="12040" max="12040" width="13.7109375" style="586" customWidth="1"/>
    <col min="12041" max="12288" width="11" style="586"/>
    <col min="12289" max="12289" width="2.140625" style="586" customWidth="1"/>
    <col min="12290" max="12290" width="38.7109375" style="586" customWidth="1"/>
    <col min="12291" max="12291" width="18.140625" style="586" customWidth="1"/>
    <col min="12292" max="12292" width="18" style="586" customWidth="1"/>
    <col min="12293" max="12293" width="14.7109375" style="586" customWidth="1"/>
    <col min="12294" max="12294" width="13.85546875" style="586" customWidth="1"/>
    <col min="12295" max="12295" width="14.85546875" style="586" customWidth="1"/>
    <col min="12296" max="12296" width="13.7109375" style="586" customWidth="1"/>
    <col min="12297" max="12544" width="11" style="586"/>
    <col min="12545" max="12545" width="2.140625" style="586" customWidth="1"/>
    <col min="12546" max="12546" width="38.7109375" style="586" customWidth="1"/>
    <col min="12547" max="12547" width="18.140625" style="586" customWidth="1"/>
    <col min="12548" max="12548" width="18" style="586" customWidth="1"/>
    <col min="12549" max="12549" width="14.7109375" style="586" customWidth="1"/>
    <col min="12550" max="12550" width="13.85546875" style="586" customWidth="1"/>
    <col min="12551" max="12551" width="14.85546875" style="586" customWidth="1"/>
    <col min="12552" max="12552" width="13.7109375" style="586" customWidth="1"/>
    <col min="12553" max="12800" width="11" style="586"/>
    <col min="12801" max="12801" width="2.140625" style="586" customWidth="1"/>
    <col min="12802" max="12802" width="38.7109375" style="586" customWidth="1"/>
    <col min="12803" max="12803" width="18.140625" style="586" customWidth="1"/>
    <col min="12804" max="12804" width="18" style="586" customWidth="1"/>
    <col min="12805" max="12805" width="14.7109375" style="586" customWidth="1"/>
    <col min="12806" max="12806" width="13.85546875" style="586" customWidth="1"/>
    <col min="12807" max="12807" width="14.85546875" style="586" customWidth="1"/>
    <col min="12808" max="12808" width="13.7109375" style="586" customWidth="1"/>
    <col min="12809" max="13056" width="11" style="586"/>
    <col min="13057" max="13057" width="2.140625" style="586" customWidth="1"/>
    <col min="13058" max="13058" width="38.7109375" style="586" customWidth="1"/>
    <col min="13059" max="13059" width="18.140625" style="586" customWidth="1"/>
    <col min="13060" max="13060" width="18" style="586" customWidth="1"/>
    <col min="13061" max="13061" width="14.7109375" style="586" customWidth="1"/>
    <col min="13062" max="13062" width="13.85546875" style="586" customWidth="1"/>
    <col min="13063" max="13063" width="14.85546875" style="586" customWidth="1"/>
    <col min="13064" max="13064" width="13.7109375" style="586" customWidth="1"/>
    <col min="13065" max="13312" width="11" style="586"/>
    <col min="13313" max="13313" width="2.140625" style="586" customWidth="1"/>
    <col min="13314" max="13314" width="38.7109375" style="586" customWidth="1"/>
    <col min="13315" max="13315" width="18.140625" style="586" customWidth="1"/>
    <col min="13316" max="13316" width="18" style="586" customWidth="1"/>
    <col min="13317" max="13317" width="14.7109375" style="586" customWidth="1"/>
    <col min="13318" max="13318" width="13.85546875" style="586" customWidth="1"/>
    <col min="13319" max="13319" width="14.85546875" style="586" customWidth="1"/>
    <col min="13320" max="13320" width="13.7109375" style="586" customWidth="1"/>
    <col min="13321" max="13568" width="11" style="586"/>
    <col min="13569" max="13569" width="2.140625" style="586" customWidth="1"/>
    <col min="13570" max="13570" width="38.7109375" style="586" customWidth="1"/>
    <col min="13571" max="13571" width="18.140625" style="586" customWidth="1"/>
    <col min="13572" max="13572" width="18" style="586" customWidth="1"/>
    <col min="13573" max="13573" width="14.7109375" style="586" customWidth="1"/>
    <col min="13574" max="13574" width="13.85546875" style="586" customWidth="1"/>
    <col min="13575" max="13575" width="14.85546875" style="586" customWidth="1"/>
    <col min="13576" max="13576" width="13.7109375" style="586" customWidth="1"/>
    <col min="13577" max="13824" width="11" style="586"/>
    <col min="13825" max="13825" width="2.140625" style="586" customWidth="1"/>
    <col min="13826" max="13826" width="38.7109375" style="586" customWidth="1"/>
    <col min="13827" max="13827" width="18.140625" style="586" customWidth="1"/>
    <col min="13828" max="13828" width="18" style="586" customWidth="1"/>
    <col min="13829" max="13829" width="14.7109375" style="586" customWidth="1"/>
    <col min="13830" max="13830" width="13.85546875" style="586" customWidth="1"/>
    <col min="13831" max="13831" width="14.85546875" style="586" customWidth="1"/>
    <col min="13832" max="13832" width="13.7109375" style="586" customWidth="1"/>
    <col min="13833" max="14080" width="11" style="586"/>
    <col min="14081" max="14081" width="2.140625" style="586" customWidth="1"/>
    <col min="14082" max="14082" width="38.7109375" style="586" customWidth="1"/>
    <col min="14083" max="14083" width="18.140625" style="586" customWidth="1"/>
    <col min="14084" max="14084" width="18" style="586" customWidth="1"/>
    <col min="14085" max="14085" width="14.7109375" style="586" customWidth="1"/>
    <col min="14086" max="14086" width="13.85546875" style="586" customWidth="1"/>
    <col min="14087" max="14087" width="14.85546875" style="586" customWidth="1"/>
    <col min="14088" max="14088" width="13.7109375" style="586" customWidth="1"/>
    <col min="14089" max="14336" width="11" style="586"/>
    <col min="14337" max="14337" width="2.140625" style="586" customWidth="1"/>
    <col min="14338" max="14338" width="38.7109375" style="586" customWidth="1"/>
    <col min="14339" max="14339" width="18.140625" style="586" customWidth="1"/>
    <col min="14340" max="14340" width="18" style="586" customWidth="1"/>
    <col min="14341" max="14341" width="14.7109375" style="586" customWidth="1"/>
    <col min="14342" max="14342" width="13.85546875" style="586" customWidth="1"/>
    <col min="14343" max="14343" width="14.85546875" style="586" customWidth="1"/>
    <col min="14344" max="14344" width="13.7109375" style="586" customWidth="1"/>
    <col min="14345" max="14592" width="11" style="586"/>
    <col min="14593" max="14593" width="2.140625" style="586" customWidth="1"/>
    <col min="14594" max="14594" width="38.7109375" style="586" customWidth="1"/>
    <col min="14595" max="14595" width="18.140625" style="586" customWidth="1"/>
    <col min="14596" max="14596" width="18" style="586" customWidth="1"/>
    <col min="14597" max="14597" width="14.7109375" style="586" customWidth="1"/>
    <col min="14598" max="14598" width="13.85546875" style="586" customWidth="1"/>
    <col min="14599" max="14599" width="14.85546875" style="586" customWidth="1"/>
    <col min="14600" max="14600" width="13.7109375" style="586" customWidth="1"/>
    <col min="14601" max="14848" width="11" style="586"/>
    <col min="14849" max="14849" width="2.140625" style="586" customWidth="1"/>
    <col min="14850" max="14850" width="38.7109375" style="586" customWidth="1"/>
    <col min="14851" max="14851" width="18.140625" style="586" customWidth="1"/>
    <col min="14852" max="14852" width="18" style="586" customWidth="1"/>
    <col min="14853" max="14853" width="14.7109375" style="586" customWidth="1"/>
    <col min="14854" max="14854" width="13.85546875" style="586" customWidth="1"/>
    <col min="14855" max="14855" width="14.85546875" style="586" customWidth="1"/>
    <col min="14856" max="14856" width="13.7109375" style="586" customWidth="1"/>
    <col min="14857" max="15104" width="11" style="586"/>
    <col min="15105" max="15105" width="2.140625" style="586" customWidth="1"/>
    <col min="15106" max="15106" width="38.7109375" style="586" customWidth="1"/>
    <col min="15107" max="15107" width="18.140625" style="586" customWidth="1"/>
    <col min="15108" max="15108" width="18" style="586" customWidth="1"/>
    <col min="15109" max="15109" width="14.7109375" style="586" customWidth="1"/>
    <col min="15110" max="15110" width="13.85546875" style="586" customWidth="1"/>
    <col min="15111" max="15111" width="14.85546875" style="586" customWidth="1"/>
    <col min="15112" max="15112" width="13.7109375" style="586" customWidth="1"/>
    <col min="15113" max="15360" width="11" style="586"/>
    <col min="15361" max="15361" width="2.140625" style="586" customWidth="1"/>
    <col min="15362" max="15362" width="38.7109375" style="586" customWidth="1"/>
    <col min="15363" max="15363" width="18.140625" style="586" customWidth="1"/>
    <col min="15364" max="15364" width="18" style="586" customWidth="1"/>
    <col min="15365" max="15365" width="14.7109375" style="586" customWidth="1"/>
    <col min="15366" max="15366" width="13.85546875" style="586" customWidth="1"/>
    <col min="15367" max="15367" width="14.85546875" style="586" customWidth="1"/>
    <col min="15368" max="15368" width="13.7109375" style="586" customWidth="1"/>
    <col min="15369" max="15616" width="11" style="586"/>
    <col min="15617" max="15617" width="2.140625" style="586" customWidth="1"/>
    <col min="15618" max="15618" width="38.7109375" style="586" customWidth="1"/>
    <col min="15619" max="15619" width="18.140625" style="586" customWidth="1"/>
    <col min="15620" max="15620" width="18" style="586" customWidth="1"/>
    <col min="15621" max="15621" width="14.7109375" style="586" customWidth="1"/>
    <col min="15622" max="15622" width="13.85546875" style="586" customWidth="1"/>
    <col min="15623" max="15623" width="14.85546875" style="586" customWidth="1"/>
    <col min="15624" max="15624" width="13.7109375" style="586" customWidth="1"/>
    <col min="15625" max="15872" width="11" style="586"/>
    <col min="15873" max="15873" width="2.140625" style="586" customWidth="1"/>
    <col min="15874" max="15874" width="38.7109375" style="586" customWidth="1"/>
    <col min="15875" max="15875" width="18.140625" style="586" customWidth="1"/>
    <col min="15876" max="15876" width="18" style="586" customWidth="1"/>
    <col min="15877" max="15877" width="14.7109375" style="586" customWidth="1"/>
    <col min="15878" max="15878" width="13.85546875" style="586" customWidth="1"/>
    <col min="15879" max="15879" width="14.85546875" style="586" customWidth="1"/>
    <col min="15880" max="15880" width="13.7109375" style="586" customWidth="1"/>
    <col min="15881" max="16128" width="11" style="586"/>
    <col min="16129" max="16129" width="2.140625" style="586" customWidth="1"/>
    <col min="16130" max="16130" width="38.7109375" style="586" customWidth="1"/>
    <col min="16131" max="16131" width="18.140625" style="586" customWidth="1"/>
    <col min="16132" max="16132" width="18" style="586" customWidth="1"/>
    <col min="16133" max="16133" width="14.7109375" style="586" customWidth="1"/>
    <col min="16134" max="16134" width="13.85546875" style="586" customWidth="1"/>
    <col min="16135" max="16135" width="14.85546875" style="586" customWidth="1"/>
    <col min="16136" max="16136" width="13.7109375" style="586" customWidth="1"/>
    <col min="16137" max="16384" width="11" style="586"/>
  </cols>
  <sheetData>
    <row r="1" spans="2:8" ht="13.5" thickBot="1"/>
    <row r="2" spans="2:8">
      <c r="B2" s="1086" t="s">
        <v>1353</v>
      </c>
      <c r="C2" s="1087"/>
      <c r="D2" s="1087"/>
      <c r="E2" s="1087"/>
      <c r="F2" s="1087"/>
      <c r="G2" s="1087"/>
      <c r="H2" s="1088"/>
    </row>
    <row r="3" spans="2:8">
      <c r="B3" s="1126" t="s">
        <v>918</v>
      </c>
      <c r="C3" s="1127"/>
      <c r="D3" s="1127"/>
      <c r="E3" s="1127"/>
      <c r="F3" s="1127"/>
      <c r="G3" s="1127"/>
      <c r="H3" s="1128"/>
    </row>
    <row r="4" spans="2:8">
      <c r="B4" s="1126" t="s">
        <v>1817</v>
      </c>
      <c r="C4" s="1127"/>
      <c r="D4" s="1127"/>
      <c r="E4" s="1127"/>
      <c r="F4" s="1127"/>
      <c r="G4" s="1127"/>
      <c r="H4" s="1128"/>
    </row>
    <row r="5" spans="2:8" ht="13.5" thickBot="1">
      <c r="B5" s="1129" t="s">
        <v>928</v>
      </c>
      <c r="C5" s="1130"/>
      <c r="D5" s="1130"/>
      <c r="E5" s="1130"/>
      <c r="F5" s="1130"/>
      <c r="G5" s="1130"/>
      <c r="H5" s="1131"/>
    </row>
    <row r="6" spans="2:8" ht="13.5" thickBot="1">
      <c r="B6" s="850"/>
      <c r="C6" s="1138" t="s">
        <v>265</v>
      </c>
      <c r="D6" s="1139"/>
      <c r="E6" s="1139"/>
      <c r="F6" s="1139"/>
      <c r="G6" s="1140"/>
      <c r="H6" s="1136" t="s">
        <v>1149</v>
      </c>
    </row>
    <row r="7" spans="2:8">
      <c r="B7" s="851" t="s">
        <v>253</v>
      </c>
      <c r="C7" s="1136" t="s">
        <v>1150</v>
      </c>
      <c r="D7" s="1134" t="s">
        <v>1151</v>
      </c>
      <c r="E7" s="1136" t="s">
        <v>297</v>
      </c>
      <c r="F7" s="1136" t="s">
        <v>270</v>
      </c>
      <c r="G7" s="1136" t="s">
        <v>271</v>
      </c>
      <c r="H7" s="1141"/>
    </row>
    <row r="8" spans="2:8" ht="13.5" thickBot="1">
      <c r="B8" s="852" t="s">
        <v>1046</v>
      </c>
      <c r="C8" s="1137"/>
      <c r="D8" s="1135"/>
      <c r="E8" s="1137"/>
      <c r="F8" s="1137"/>
      <c r="G8" s="1137"/>
      <c r="H8" s="1137"/>
    </row>
    <row r="9" spans="2:8">
      <c r="B9" s="668" t="s">
        <v>1152</v>
      </c>
      <c r="C9" s="669"/>
      <c r="D9" s="670"/>
      <c r="E9" s="669"/>
      <c r="F9" s="670"/>
      <c r="G9" s="670"/>
      <c r="H9" s="669"/>
    </row>
    <row r="10" spans="2:8">
      <c r="B10" s="671" t="s">
        <v>1153</v>
      </c>
      <c r="C10" s="672">
        <v>1505000</v>
      </c>
      <c r="D10" s="672">
        <v>0</v>
      </c>
      <c r="E10" s="672">
        <v>1505000</v>
      </c>
      <c r="F10" s="672">
        <v>696961.65</v>
      </c>
      <c r="G10" s="672">
        <v>696961.65</v>
      </c>
      <c r="H10" s="672">
        <v>-808038.35</v>
      </c>
    </row>
    <row r="11" spans="2:8">
      <c r="B11" s="671" t="s">
        <v>1154</v>
      </c>
      <c r="C11" s="672"/>
      <c r="D11" s="672"/>
      <c r="E11" s="672">
        <v>0</v>
      </c>
      <c r="F11" s="672"/>
      <c r="G11" s="672"/>
      <c r="H11" s="672">
        <v>0</v>
      </c>
    </row>
    <row r="12" spans="2:8">
      <c r="B12" s="671" t="s">
        <v>1155</v>
      </c>
      <c r="C12" s="672"/>
      <c r="D12" s="672"/>
      <c r="E12" s="672">
        <v>0</v>
      </c>
      <c r="F12" s="672"/>
      <c r="G12" s="672"/>
      <c r="H12" s="672">
        <v>0</v>
      </c>
    </row>
    <row r="13" spans="2:8">
      <c r="B13" s="671" t="s">
        <v>1156</v>
      </c>
      <c r="C13" s="672">
        <v>347500</v>
      </c>
      <c r="D13" s="672">
        <v>0</v>
      </c>
      <c r="E13" s="672">
        <v>347500</v>
      </c>
      <c r="F13" s="672">
        <v>43251</v>
      </c>
      <c r="G13" s="672">
        <v>43251</v>
      </c>
      <c r="H13" s="672">
        <v>-304249</v>
      </c>
    </row>
    <row r="14" spans="2:8">
      <c r="B14" s="671" t="s">
        <v>1157</v>
      </c>
      <c r="C14" s="672">
        <v>33000</v>
      </c>
      <c r="D14" s="672">
        <v>0</v>
      </c>
      <c r="E14" s="672">
        <v>33000</v>
      </c>
      <c r="F14" s="672">
        <v>6679.12</v>
      </c>
      <c r="G14" s="672">
        <v>6679.12</v>
      </c>
      <c r="H14" s="672">
        <v>-26320.880000000001</v>
      </c>
    </row>
    <row r="15" spans="2:8">
      <c r="B15" s="671" t="s">
        <v>1158</v>
      </c>
      <c r="C15" s="672">
        <v>15000</v>
      </c>
      <c r="D15" s="672">
        <v>0</v>
      </c>
      <c r="E15" s="672">
        <v>15000</v>
      </c>
      <c r="F15" s="672">
        <v>0</v>
      </c>
      <c r="G15" s="672">
        <v>0</v>
      </c>
      <c r="H15" s="672">
        <v>-15000</v>
      </c>
    </row>
    <row r="16" spans="2:8">
      <c r="B16" s="671" t="s">
        <v>1159</v>
      </c>
      <c r="C16" s="672"/>
      <c r="D16" s="672"/>
      <c r="E16" s="672">
        <v>0</v>
      </c>
      <c r="F16" s="672"/>
      <c r="G16" s="672"/>
      <c r="H16" s="672">
        <v>0</v>
      </c>
    </row>
    <row r="17" spans="2:8" ht="25.5">
      <c r="B17" s="673" t="s">
        <v>1160</v>
      </c>
      <c r="C17" s="672">
        <v>32630000</v>
      </c>
      <c r="D17" s="674">
        <v>0</v>
      </c>
      <c r="E17" s="674">
        <v>32630000</v>
      </c>
      <c r="F17" s="674">
        <v>17822802.900000002</v>
      </c>
      <c r="G17" s="674">
        <v>17822802.900000002</v>
      </c>
      <c r="H17" s="674">
        <v>-14807197.1</v>
      </c>
    </row>
    <row r="18" spans="2:8">
      <c r="B18" s="675" t="s">
        <v>1161</v>
      </c>
      <c r="C18" s="672">
        <v>28230000</v>
      </c>
      <c r="D18" s="672">
        <v>0</v>
      </c>
      <c r="E18" s="672">
        <v>28230000</v>
      </c>
      <c r="F18" s="672">
        <v>14927826.08</v>
      </c>
      <c r="G18" s="672">
        <v>14927826.08</v>
      </c>
      <c r="H18" s="672">
        <v>-13302173.92</v>
      </c>
    </row>
    <row r="19" spans="2:8">
      <c r="B19" s="675" t="s">
        <v>1162</v>
      </c>
      <c r="C19" s="672"/>
      <c r="D19" s="672"/>
      <c r="E19" s="672">
        <v>0</v>
      </c>
      <c r="F19" s="672"/>
      <c r="G19" s="672"/>
      <c r="H19" s="672">
        <v>0</v>
      </c>
    </row>
    <row r="20" spans="2:8">
      <c r="B20" s="675" t="s">
        <v>1163</v>
      </c>
      <c r="C20" s="672">
        <v>2500000</v>
      </c>
      <c r="D20" s="672">
        <v>0</v>
      </c>
      <c r="E20" s="672">
        <v>2500000</v>
      </c>
      <c r="F20" s="672">
        <v>1840388.24</v>
      </c>
      <c r="G20" s="672">
        <v>1840388.24</v>
      </c>
      <c r="H20" s="672">
        <v>-659611.76</v>
      </c>
    </row>
    <row r="21" spans="2:8">
      <c r="B21" s="675" t="s">
        <v>1164</v>
      </c>
      <c r="C21" s="672"/>
      <c r="D21" s="672"/>
      <c r="E21" s="672">
        <v>0</v>
      </c>
      <c r="F21" s="672"/>
      <c r="G21" s="672"/>
      <c r="H21" s="672">
        <v>0</v>
      </c>
    </row>
    <row r="22" spans="2:8">
      <c r="B22" s="675" t="s">
        <v>1165</v>
      </c>
      <c r="C22" s="672">
        <v>600000</v>
      </c>
      <c r="D22" s="672">
        <v>0</v>
      </c>
      <c r="E22" s="672">
        <v>600000</v>
      </c>
      <c r="F22" s="672">
        <v>119186.69</v>
      </c>
      <c r="G22" s="672">
        <v>119186.69</v>
      </c>
      <c r="H22" s="672">
        <v>-480813.31</v>
      </c>
    </row>
    <row r="23" spans="2:8" ht="19.5" customHeight="1">
      <c r="B23" s="676" t="s">
        <v>1166</v>
      </c>
      <c r="C23" s="672"/>
      <c r="D23" s="672"/>
      <c r="E23" s="672">
        <v>0</v>
      </c>
      <c r="F23" s="672"/>
      <c r="G23" s="672"/>
      <c r="H23" s="672">
        <v>0</v>
      </c>
    </row>
    <row r="24" spans="2:8" ht="18.75" customHeight="1">
      <c r="B24" s="676" t="s">
        <v>1167</v>
      </c>
      <c r="C24" s="672"/>
      <c r="D24" s="672"/>
      <c r="E24" s="672">
        <v>0</v>
      </c>
      <c r="F24" s="672"/>
      <c r="G24" s="672"/>
      <c r="H24" s="672">
        <v>0</v>
      </c>
    </row>
    <row r="25" spans="2:8">
      <c r="B25" s="675" t="s">
        <v>1168</v>
      </c>
      <c r="C25" s="672"/>
      <c r="D25" s="672"/>
      <c r="E25" s="672">
        <v>0</v>
      </c>
      <c r="F25" s="672"/>
      <c r="G25" s="672"/>
      <c r="H25" s="672">
        <v>0</v>
      </c>
    </row>
    <row r="26" spans="2:8">
      <c r="B26" s="675" t="s">
        <v>1169</v>
      </c>
      <c r="C26" s="672">
        <v>1200000</v>
      </c>
      <c r="D26" s="672">
        <v>0</v>
      </c>
      <c r="E26" s="672">
        <v>1200000</v>
      </c>
      <c r="F26" s="672">
        <v>789334.89</v>
      </c>
      <c r="G26" s="672">
        <v>789334.89</v>
      </c>
      <c r="H26" s="672">
        <v>-410665.11</v>
      </c>
    </row>
    <row r="27" spans="2:8">
      <c r="B27" s="675" t="s">
        <v>1170</v>
      </c>
      <c r="C27" s="672">
        <v>100000</v>
      </c>
      <c r="D27" s="672">
        <v>0</v>
      </c>
      <c r="E27" s="672">
        <v>100000</v>
      </c>
      <c r="F27" s="672">
        <v>146067</v>
      </c>
      <c r="G27" s="672">
        <v>146067</v>
      </c>
      <c r="H27" s="672">
        <v>46067</v>
      </c>
    </row>
    <row r="28" spans="2:8" ht="25.5">
      <c r="B28" s="676" t="s">
        <v>1171</v>
      </c>
      <c r="C28" s="672"/>
      <c r="D28" s="672"/>
      <c r="E28" s="672">
        <v>0</v>
      </c>
      <c r="F28" s="672"/>
      <c r="G28" s="672"/>
      <c r="H28" s="672">
        <v>0</v>
      </c>
    </row>
    <row r="29" spans="2:8" ht="25.5">
      <c r="B29" s="673" t="s">
        <v>1172</v>
      </c>
      <c r="C29" s="672">
        <v>0</v>
      </c>
      <c r="D29" s="672">
        <v>0</v>
      </c>
      <c r="E29" s="672">
        <v>0</v>
      </c>
      <c r="F29" s="672">
        <v>0</v>
      </c>
      <c r="G29" s="672">
        <v>0</v>
      </c>
      <c r="H29" s="672">
        <v>0</v>
      </c>
    </row>
    <row r="30" spans="2:8">
      <c r="B30" s="675" t="s">
        <v>1173</v>
      </c>
      <c r="C30" s="672"/>
      <c r="D30" s="672"/>
      <c r="E30" s="672">
        <v>0</v>
      </c>
      <c r="F30" s="672"/>
      <c r="G30" s="672"/>
      <c r="H30" s="672">
        <v>0</v>
      </c>
    </row>
    <row r="31" spans="2:8">
      <c r="B31" s="675" t="s">
        <v>1174</v>
      </c>
      <c r="C31" s="672"/>
      <c r="D31" s="672"/>
      <c r="E31" s="672">
        <v>0</v>
      </c>
      <c r="F31" s="672"/>
      <c r="G31" s="672"/>
      <c r="H31" s="672">
        <v>0</v>
      </c>
    </row>
    <row r="32" spans="2:8">
      <c r="B32" s="675" t="s">
        <v>1175</v>
      </c>
      <c r="C32" s="672"/>
      <c r="D32" s="672"/>
      <c r="E32" s="672">
        <v>0</v>
      </c>
      <c r="F32" s="672"/>
      <c r="G32" s="672"/>
      <c r="H32" s="672">
        <v>0</v>
      </c>
    </row>
    <row r="33" spans="2:8" ht="15" customHeight="1">
      <c r="B33" s="676" t="s">
        <v>1176</v>
      </c>
      <c r="C33" s="672"/>
      <c r="D33" s="672"/>
      <c r="E33" s="672">
        <v>0</v>
      </c>
      <c r="F33" s="672"/>
      <c r="G33" s="672"/>
      <c r="H33" s="672">
        <v>0</v>
      </c>
    </row>
    <row r="34" spans="2:8">
      <c r="B34" s="675" t="s">
        <v>1177</v>
      </c>
      <c r="C34" s="672"/>
      <c r="D34" s="672"/>
      <c r="E34" s="672">
        <v>0</v>
      </c>
      <c r="F34" s="672"/>
      <c r="G34" s="672"/>
      <c r="H34" s="672">
        <v>0</v>
      </c>
    </row>
    <row r="35" spans="2:8">
      <c r="B35" s="671" t="s">
        <v>1178</v>
      </c>
      <c r="C35" s="672"/>
      <c r="D35" s="672"/>
      <c r="E35" s="672">
        <v>0</v>
      </c>
      <c r="F35" s="672"/>
      <c r="G35" s="672"/>
      <c r="H35" s="672">
        <v>0</v>
      </c>
    </row>
    <row r="36" spans="2:8">
      <c r="B36" s="671" t="s">
        <v>1179</v>
      </c>
      <c r="C36" s="672">
        <v>0</v>
      </c>
      <c r="D36" s="672">
        <v>0</v>
      </c>
      <c r="E36" s="672">
        <v>0</v>
      </c>
      <c r="F36" s="672">
        <v>0</v>
      </c>
      <c r="G36" s="672">
        <v>0</v>
      </c>
      <c r="H36" s="672">
        <v>0</v>
      </c>
    </row>
    <row r="37" spans="2:8">
      <c r="B37" s="675" t="s">
        <v>1180</v>
      </c>
      <c r="C37" s="672"/>
      <c r="D37" s="672"/>
      <c r="E37" s="672">
        <v>0</v>
      </c>
      <c r="F37" s="672"/>
      <c r="G37" s="672"/>
      <c r="H37" s="672">
        <v>0</v>
      </c>
    </row>
    <row r="38" spans="2:8">
      <c r="B38" s="671" t="s">
        <v>1181</v>
      </c>
      <c r="C38" s="672">
        <v>0</v>
      </c>
      <c r="D38" s="672">
        <v>0</v>
      </c>
      <c r="E38" s="672">
        <v>0</v>
      </c>
      <c r="F38" s="672">
        <v>0</v>
      </c>
      <c r="G38" s="672">
        <v>0</v>
      </c>
      <c r="H38" s="672">
        <v>0</v>
      </c>
    </row>
    <row r="39" spans="2:8">
      <c r="B39" s="675" t="s">
        <v>1182</v>
      </c>
      <c r="C39" s="672"/>
      <c r="D39" s="672"/>
      <c r="E39" s="672">
        <v>0</v>
      </c>
      <c r="F39" s="672"/>
      <c r="G39" s="672"/>
      <c r="H39" s="672">
        <v>0</v>
      </c>
    </row>
    <row r="40" spans="2:8">
      <c r="B40" s="675" t="s">
        <v>1183</v>
      </c>
      <c r="C40" s="672"/>
      <c r="D40" s="672"/>
      <c r="E40" s="672">
        <v>0</v>
      </c>
      <c r="F40" s="672"/>
      <c r="G40" s="672"/>
      <c r="H40" s="672">
        <v>0</v>
      </c>
    </row>
    <row r="41" spans="2:8" ht="7.5" customHeight="1">
      <c r="B41" s="677"/>
      <c r="C41" s="672"/>
      <c r="D41" s="672"/>
      <c r="E41" s="672"/>
      <c r="F41" s="672"/>
      <c r="G41" s="672"/>
      <c r="H41" s="672"/>
    </row>
    <row r="42" spans="2:8" ht="25.5">
      <c r="B42" s="678" t="s">
        <v>1184</v>
      </c>
      <c r="C42" s="679">
        <v>34530500</v>
      </c>
      <c r="D42" s="680">
        <v>0</v>
      </c>
      <c r="E42" s="680">
        <v>34530500</v>
      </c>
      <c r="F42" s="680">
        <v>18569694.670000002</v>
      </c>
      <c r="G42" s="680">
        <v>18569694.670000002</v>
      </c>
      <c r="H42" s="680">
        <v>-15960805.33</v>
      </c>
    </row>
    <row r="43" spans="2:8" ht="9" customHeight="1">
      <c r="B43" s="681"/>
      <c r="C43" s="672"/>
      <c r="D43" s="681"/>
      <c r="E43" s="681"/>
      <c r="F43" s="681"/>
      <c r="G43" s="681"/>
      <c r="H43" s="681"/>
    </row>
    <row r="44" spans="2:8" ht="18" customHeight="1">
      <c r="B44" s="678" t="s">
        <v>1185</v>
      </c>
      <c r="C44" s="682"/>
      <c r="D44" s="682"/>
      <c r="E44" s="682"/>
      <c r="F44" s="682"/>
      <c r="G44" s="682"/>
      <c r="H44" s="672"/>
    </row>
    <row r="45" spans="2:8" ht="9" customHeight="1">
      <c r="B45" s="677"/>
      <c r="C45" s="672"/>
      <c r="D45" s="672"/>
      <c r="E45" s="672"/>
      <c r="F45" s="672"/>
      <c r="G45" s="672"/>
      <c r="H45" s="672"/>
    </row>
    <row r="46" spans="2:8">
      <c r="B46" s="668" t="s">
        <v>1186</v>
      </c>
      <c r="C46" s="672"/>
      <c r="D46" s="672"/>
      <c r="E46" s="672"/>
      <c r="F46" s="672"/>
      <c r="G46" s="672"/>
      <c r="H46" s="672"/>
    </row>
    <row r="47" spans="2:8">
      <c r="B47" s="671" t="s">
        <v>1187</v>
      </c>
      <c r="C47" s="672">
        <v>16361030</v>
      </c>
      <c r="D47" s="672">
        <v>0</v>
      </c>
      <c r="E47" s="672">
        <v>16361030</v>
      </c>
      <c r="F47" s="672">
        <v>9145434</v>
      </c>
      <c r="G47" s="672">
        <v>9145434</v>
      </c>
      <c r="H47" s="672">
        <v>-7215596</v>
      </c>
    </row>
    <row r="48" spans="2:8" ht="25.5">
      <c r="B48" s="676" t="s">
        <v>1188</v>
      </c>
      <c r="C48" s="672"/>
      <c r="D48" s="672"/>
      <c r="E48" s="672">
        <v>0</v>
      </c>
      <c r="F48" s="672"/>
      <c r="G48" s="672"/>
      <c r="H48" s="672">
        <v>0</v>
      </c>
    </row>
    <row r="49" spans="2:8" ht="25.5">
      <c r="B49" s="676" t="s">
        <v>1189</v>
      </c>
      <c r="C49" s="672"/>
      <c r="D49" s="672"/>
      <c r="E49" s="672">
        <v>0</v>
      </c>
      <c r="F49" s="672"/>
      <c r="G49" s="672"/>
      <c r="H49" s="672">
        <v>0</v>
      </c>
    </row>
    <row r="50" spans="2:8" ht="25.5">
      <c r="B50" s="676" t="s">
        <v>1190</v>
      </c>
      <c r="C50" s="672">
        <v>12569798</v>
      </c>
      <c r="D50" s="672">
        <v>0</v>
      </c>
      <c r="E50" s="672">
        <v>12569798</v>
      </c>
      <c r="F50" s="672">
        <v>7220538</v>
      </c>
      <c r="G50" s="672">
        <v>7220538</v>
      </c>
      <c r="H50" s="672">
        <v>-5349260</v>
      </c>
    </row>
    <row r="51" spans="2:8" ht="38.25">
      <c r="B51" s="676" t="s">
        <v>1191</v>
      </c>
      <c r="C51" s="672">
        <v>3791232</v>
      </c>
      <c r="D51" s="672">
        <v>0</v>
      </c>
      <c r="E51" s="672">
        <v>3791232</v>
      </c>
      <c r="F51" s="672">
        <v>1924896</v>
      </c>
      <c r="G51" s="672">
        <v>1924896</v>
      </c>
      <c r="H51" s="672">
        <v>-1866336</v>
      </c>
    </row>
    <row r="52" spans="2:8">
      <c r="B52" s="676" t="s">
        <v>1192</v>
      </c>
      <c r="C52" s="672"/>
      <c r="D52" s="672"/>
      <c r="E52" s="672">
        <v>0</v>
      </c>
      <c r="F52" s="672"/>
      <c r="G52" s="672"/>
      <c r="H52" s="672">
        <v>0</v>
      </c>
    </row>
    <row r="53" spans="2:8" ht="25.5">
      <c r="B53" s="676" t="s">
        <v>1193</v>
      </c>
      <c r="C53" s="672"/>
      <c r="D53" s="672"/>
      <c r="E53" s="672">
        <v>0</v>
      </c>
      <c r="F53" s="672"/>
      <c r="G53" s="672"/>
      <c r="H53" s="672">
        <v>0</v>
      </c>
    </row>
    <row r="54" spans="2:8" ht="25.5">
      <c r="B54" s="676" t="s">
        <v>1194</v>
      </c>
      <c r="C54" s="672"/>
      <c r="D54" s="672"/>
      <c r="E54" s="672">
        <v>0</v>
      </c>
      <c r="F54" s="672"/>
      <c r="G54" s="672"/>
      <c r="H54" s="672">
        <v>0</v>
      </c>
    </row>
    <row r="55" spans="2:8" ht="25.5">
      <c r="B55" s="676" t="s">
        <v>1195</v>
      </c>
      <c r="C55" s="672"/>
      <c r="D55" s="672"/>
      <c r="E55" s="672">
        <v>0</v>
      </c>
      <c r="F55" s="672"/>
      <c r="G55" s="672"/>
      <c r="H55" s="672">
        <v>0</v>
      </c>
    </row>
    <row r="56" spans="2:8">
      <c r="B56" s="673" t="s">
        <v>1196</v>
      </c>
      <c r="C56" s="672">
        <v>0</v>
      </c>
      <c r="D56" s="672">
        <v>0</v>
      </c>
      <c r="E56" s="672">
        <v>0</v>
      </c>
      <c r="F56" s="672">
        <v>0</v>
      </c>
      <c r="G56" s="672">
        <v>0</v>
      </c>
      <c r="H56" s="672">
        <v>0</v>
      </c>
    </row>
    <row r="57" spans="2:8">
      <c r="B57" s="676" t="s">
        <v>1197</v>
      </c>
      <c r="C57" s="672"/>
      <c r="D57" s="672"/>
      <c r="E57" s="672">
        <v>0</v>
      </c>
      <c r="F57" s="672"/>
      <c r="G57" s="672"/>
      <c r="H57" s="672">
        <v>0</v>
      </c>
    </row>
    <row r="58" spans="2:8">
      <c r="B58" s="676" t="s">
        <v>1198</v>
      </c>
      <c r="C58" s="672"/>
      <c r="D58" s="672"/>
      <c r="E58" s="672">
        <v>0</v>
      </c>
      <c r="F58" s="672"/>
      <c r="G58" s="672"/>
      <c r="H58" s="672">
        <v>0</v>
      </c>
    </row>
    <row r="59" spans="2:8">
      <c r="B59" s="676" t="s">
        <v>1199</v>
      </c>
      <c r="C59" s="672"/>
      <c r="D59" s="672"/>
      <c r="E59" s="672">
        <v>0</v>
      </c>
      <c r="F59" s="672"/>
      <c r="G59" s="672"/>
      <c r="H59" s="672">
        <v>0</v>
      </c>
    </row>
    <row r="60" spans="2:8">
      <c r="B60" s="676" t="s">
        <v>1200</v>
      </c>
      <c r="C60" s="672"/>
      <c r="D60" s="672"/>
      <c r="E60" s="672">
        <v>0</v>
      </c>
      <c r="F60" s="672"/>
      <c r="G60" s="672"/>
      <c r="H60" s="672">
        <v>0</v>
      </c>
    </row>
    <row r="61" spans="2:8">
      <c r="B61" s="673" t="s">
        <v>1201</v>
      </c>
      <c r="C61" s="672">
        <v>0</v>
      </c>
      <c r="D61" s="672">
        <v>0</v>
      </c>
      <c r="E61" s="672">
        <v>0</v>
      </c>
      <c r="F61" s="672">
        <v>0</v>
      </c>
      <c r="G61" s="672">
        <v>0</v>
      </c>
      <c r="H61" s="672">
        <v>0</v>
      </c>
    </row>
    <row r="62" spans="2:8" ht="25.5">
      <c r="B62" s="676" t="s">
        <v>1202</v>
      </c>
      <c r="C62" s="672"/>
      <c r="D62" s="672"/>
      <c r="E62" s="672">
        <v>0</v>
      </c>
      <c r="F62" s="672"/>
      <c r="G62" s="672"/>
      <c r="H62" s="672">
        <v>0</v>
      </c>
    </row>
    <row r="63" spans="2:8">
      <c r="B63" s="676" t="s">
        <v>1203</v>
      </c>
      <c r="C63" s="672"/>
      <c r="D63" s="672"/>
      <c r="E63" s="672">
        <v>0</v>
      </c>
      <c r="F63" s="672"/>
      <c r="G63" s="672"/>
      <c r="H63" s="672">
        <v>0</v>
      </c>
    </row>
    <row r="64" spans="2:8" ht="22.5" customHeight="1">
      <c r="B64" s="673" t="s">
        <v>1204</v>
      </c>
      <c r="C64" s="672"/>
      <c r="D64" s="672"/>
      <c r="E64" s="672">
        <v>0</v>
      </c>
      <c r="F64" s="672"/>
      <c r="G64" s="672"/>
      <c r="H64" s="672">
        <v>0</v>
      </c>
    </row>
    <row r="65" spans="2:8">
      <c r="B65" s="683" t="s">
        <v>1205</v>
      </c>
      <c r="C65" s="684"/>
      <c r="D65" s="684"/>
      <c r="E65" s="684">
        <v>0</v>
      </c>
      <c r="F65" s="684"/>
      <c r="G65" s="684"/>
      <c r="H65" s="684">
        <v>0</v>
      </c>
    </row>
    <row r="66" spans="2:8" ht="6.75" customHeight="1">
      <c r="B66" s="677"/>
      <c r="C66" s="672"/>
      <c r="D66" s="672"/>
      <c r="E66" s="672"/>
      <c r="F66" s="672"/>
      <c r="G66" s="672"/>
      <c r="H66" s="672"/>
    </row>
    <row r="67" spans="2:8" ht="25.5">
      <c r="B67" s="678" t="s">
        <v>1206</v>
      </c>
      <c r="C67" s="679">
        <v>16361030</v>
      </c>
      <c r="D67" s="679">
        <v>0</v>
      </c>
      <c r="E67" s="679">
        <v>16361030</v>
      </c>
      <c r="F67" s="679">
        <v>9145434</v>
      </c>
      <c r="G67" s="679">
        <v>9145434</v>
      </c>
      <c r="H67" s="679">
        <v>-7215596</v>
      </c>
    </row>
    <row r="68" spans="2:8" ht="5.25" customHeight="1">
      <c r="B68" s="685"/>
      <c r="C68" s="672"/>
      <c r="D68" s="672"/>
      <c r="E68" s="672"/>
      <c r="F68" s="672"/>
      <c r="G68" s="672"/>
      <c r="H68" s="672"/>
    </row>
    <row r="69" spans="2:8">
      <c r="B69" s="678" t="s">
        <v>1207</v>
      </c>
      <c r="C69" s="679">
        <v>0</v>
      </c>
      <c r="D69" s="679">
        <v>0</v>
      </c>
      <c r="E69" s="679">
        <v>0</v>
      </c>
      <c r="F69" s="679">
        <v>0</v>
      </c>
      <c r="G69" s="679">
        <v>0</v>
      </c>
      <c r="H69" s="679">
        <v>0</v>
      </c>
    </row>
    <row r="70" spans="2:8">
      <c r="B70" s="685" t="s">
        <v>1208</v>
      </c>
      <c r="C70" s="672"/>
      <c r="D70" s="672"/>
      <c r="E70" s="672">
        <v>0</v>
      </c>
      <c r="F70" s="672"/>
      <c r="G70" s="672"/>
      <c r="H70" s="672">
        <v>0</v>
      </c>
    </row>
    <row r="71" spans="2:8" ht="5.25" customHeight="1">
      <c r="B71" s="685"/>
      <c r="C71" s="672"/>
      <c r="D71" s="672"/>
      <c r="E71" s="672"/>
      <c r="F71" s="672"/>
      <c r="G71" s="672"/>
      <c r="H71" s="672"/>
    </row>
    <row r="72" spans="2:8">
      <c r="B72" s="678" t="s">
        <v>1209</v>
      </c>
      <c r="C72" s="679">
        <v>50891530</v>
      </c>
      <c r="D72" s="679">
        <v>0</v>
      </c>
      <c r="E72" s="679">
        <v>50891530</v>
      </c>
      <c r="F72" s="679">
        <v>27715128.670000002</v>
      </c>
      <c r="G72" s="679">
        <v>27715128.670000002</v>
      </c>
      <c r="H72" s="679">
        <v>-23176401.329999998</v>
      </c>
    </row>
    <row r="73" spans="2:8" ht="6" customHeight="1">
      <c r="B73" s="685"/>
      <c r="C73" s="672"/>
      <c r="D73" s="672"/>
      <c r="E73" s="672"/>
      <c r="F73" s="672"/>
      <c r="G73" s="672"/>
      <c r="H73" s="672"/>
    </row>
    <row r="74" spans="2:8">
      <c r="B74" s="678" t="s">
        <v>1210</v>
      </c>
      <c r="C74" s="672"/>
      <c r="D74" s="672"/>
      <c r="E74" s="672"/>
      <c r="F74" s="672"/>
      <c r="G74" s="672"/>
      <c r="H74" s="672"/>
    </row>
    <row r="75" spans="2:8" ht="25.5">
      <c r="B75" s="685" t="s">
        <v>1211</v>
      </c>
      <c r="C75" s="672"/>
      <c r="D75" s="672"/>
      <c r="E75" s="672">
        <v>0</v>
      </c>
      <c r="F75" s="672"/>
      <c r="G75" s="672"/>
      <c r="H75" s="672">
        <v>0</v>
      </c>
    </row>
    <row r="76" spans="2:8" ht="25.5">
      <c r="B76" s="685" t="s">
        <v>1212</v>
      </c>
      <c r="C76" s="672"/>
      <c r="D76" s="672"/>
      <c r="E76" s="672">
        <v>0</v>
      </c>
      <c r="F76" s="672"/>
      <c r="G76" s="672"/>
      <c r="H76" s="672">
        <v>0</v>
      </c>
    </row>
    <row r="77" spans="2:8" ht="21" customHeight="1">
      <c r="B77" s="678" t="s">
        <v>1213</v>
      </c>
      <c r="C77" s="679">
        <v>0</v>
      </c>
      <c r="D77" s="679">
        <v>0</v>
      </c>
      <c r="E77" s="679">
        <v>0</v>
      </c>
      <c r="F77" s="679">
        <v>0</v>
      </c>
      <c r="G77" s="679">
        <v>0</v>
      </c>
      <c r="H77" s="679">
        <v>0</v>
      </c>
    </row>
    <row r="78" spans="2:8" ht="5.25" customHeight="1" thickBot="1">
      <c r="B78" s="686"/>
      <c r="C78" s="687"/>
      <c r="D78" s="688"/>
      <c r="E78" s="687"/>
      <c r="F78" s="688"/>
      <c r="G78" s="688"/>
      <c r="H78" s="687"/>
    </row>
    <row r="79" spans="2:8" ht="4.5" customHeight="1"/>
  </sheetData>
  <mergeCells count="11">
    <mergeCell ref="G7:G8"/>
    <mergeCell ref="B2:H2"/>
    <mergeCell ref="B3:H3"/>
    <mergeCell ref="B4:H4"/>
    <mergeCell ref="B5:H5"/>
    <mergeCell ref="C6:G6"/>
    <mergeCell ref="H6:H8"/>
    <mergeCell ref="C7:C8"/>
    <mergeCell ref="D7:D8"/>
    <mergeCell ref="E7:E8"/>
    <mergeCell ref="F7:F8"/>
  </mergeCells>
  <pageMargins left="0.9055118110236221" right="0.31496062992125984" top="0.35433070866141736" bottom="0.35433070866141736" header="0.31496062992125984" footer="0.31496062992125984"/>
  <pageSetup scale="60" orientation="portrait" horizontalDpi="0"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161"/>
  <sheetViews>
    <sheetView workbookViewId="0">
      <selection activeCell="B169" sqref="B1:I169"/>
    </sheetView>
  </sheetViews>
  <sheetFormatPr baseColWidth="10" defaultColWidth="11" defaultRowHeight="12.75"/>
  <cols>
    <col min="1" max="1" width="4" style="586" customWidth="1"/>
    <col min="2" max="2" width="11" style="586"/>
    <col min="3" max="3" width="46" style="586" customWidth="1"/>
    <col min="4" max="4" width="16" style="586" customWidth="1"/>
    <col min="5" max="5" width="16.28515625" style="586" customWidth="1"/>
    <col min="6" max="6" width="13.5703125" style="586" customWidth="1"/>
    <col min="7" max="7" width="13.140625" style="586" customWidth="1"/>
    <col min="8" max="8" width="14.7109375" style="586" customWidth="1"/>
    <col min="9" max="9" width="15.28515625" style="586" bestFit="1" customWidth="1"/>
    <col min="10" max="255" width="11" style="586"/>
    <col min="256" max="256" width="4" style="586" customWidth="1"/>
    <col min="257" max="257" width="11" style="586"/>
    <col min="258" max="258" width="46" style="586" customWidth="1"/>
    <col min="259" max="259" width="16" style="586" customWidth="1"/>
    <col min="260" max="260" width="19.140625" style="586" customWidth="1"/>
    <col min="261" max="261" width="13.5703125" style="586" customWidth="1"/>
    <col min="262" max="262" width="13.140625" style="586" customWidth="1"/>
    <col min="263" max="263" width="14.7109375" style="586" customWidth="1"/>
    <col min="264" max="264" width="15.28515625" style="586" bestFit="1" customWidth="1"/>
    <col min="265" max="511" width="11" style="586"/>
    <col min="512" max="512" width="4" style="586" customWidth="1"/>
    <col min="513" max="513" width="11" style="586"/>
    <col min="514" max="514" width="46" style="586" customWidth="1"/>
    <col min="515" max="515" width="16" style="586" customWidth="1"/>
    <col min="516" max="516" width="19.140625" style="586" customWidth="1"/>
    <col min="517" max="517" width="13.5703125" style="586" customWidth="1"/>
    <col min="518" max="518" width="13.140625" style="586" customWidth="1"/>
    <col min="519" max="519" width="14.7109375" style="586" customWidth="1"/>
    <col min="520" max="520" width="15.28515625" style="586" bestFit="1" customWidth="1"/>
    <col min="521" max="767" width="11" style="586"/>
    <col min="768" max="768" width="4" style="586" customWidth="1"/>
    <col min="769" max="769" width="11" style="586"/>
    <col min="770" max="770" width="46" style="586" customWidth="1"/>
    <col min="771" max="771" width="16" style="586" customWidth="1"/>
    <col min="772" max="772" width="19.140625" style="586" customWidth="1"/>
    <col min="773" max="773" width="13.5703125" style="586" customWidth="1"/>
    <col min="774" max="774" width="13.140625" style="586" customWidth="1"/>
    <col min="775" max="775" width="14.7109375" style="586" customWidth="1"/>
    <col min="776" max="776" width="15.28515625" style="586" bestFit="1" customWidth="1"/>
    <col min="777" max="1023" width="11" style="586"/>
    <col min="1024" max="1024" width="4" style="586" customWidth="1"/>
    <col min="1025" max="1025" width="11" style="586"/>
    <col min="1026" max="1026" width="46" style="586" customWidth="1"/>
    <col min="1027" max="1027" width="16" style="586" customWidth="1"/>
    <col min="1028" max="1028" width="19.140625" style="586" customWidth="1"/>
    <col min="1029" max="1029" width="13.5703125" style="586" customWidth="1"/>
    <col min="1030" max="1030" width="13.140625" style="586" customWidth="1"/>
    <col min="1031" max="1031" width="14.7109375" style="586" customWidth="1"/>
    <col min="1032" max="1032" width="15.28515625" style="586" bestFit="1" customWidth="1"/>
    <col min="1033" max="1279" width="11" style="586"/>
    <col min="1280" max="1280" width="4" style="586" customWidth="1"/>
    <col min="1281" max="1281" width="11" style="586"/>
    <col min="1282" max="1282" width="46" style="586" customWidth="1"/>
    <col min="1283" max="1283" width="16" style="586" customWidth="1"/>
    <col min="1284" max="1284" width="19.140625" style="586" customWidth="1"/>
    <col min="1285" max="1285" width="13.5703125" style="586" customWidth="1"/>
    <col min="1286" max="1286" width="13.140625" style="586" customWidth="1"/>
    <col min="1287" max="1287" width="14.7109375" style="586" customWidth="1"/>
    <col min="1288" max="1288" width="15.28515625" style="586" bestFit="1" customWidth="1"/>
    <col min="1289" max="1535" width="11" style="586"/>
    <col min="1536" max="1536" width="4" style="586" customWidth="1"/>
    <col min="1537" max="1537" width="11" style="586"/>
    <col min="1538" max="1538" width="46" style="586" customWidth="1"/>
    <col min="1539" max="1539" width="16" style="586" customWidth="1"/>
    <col min="1540" max="1540" width="19.140625" style="586" customWidth="1"/>
    <col min="1541" max="1541" width="13.5703125" style="586" customWidth="1"/>
    <col min="1542" max="1542" width="13.140625" style="586" customWidth="1"/>
    <col min="1543" max="1543" width="14.7109375" style="586" customWidth="1"/>
    <col min="1544" max="1544" width="15.28515625" style="586" bestFit="1" customWidth="1"/>
    <col min="1545" max="1791" width="11" style="586"/>
    <col min="1792" max="1792" width="4" style="586" customWidth="1"/>
    <col min="1793" max="1793" width="11" style="586"/>
    <col min="1794" max="1794" width="46" style="586" customWidth="1"/>
    <col min="1795" max="1795" width="16" style="586" customWidth="1"/>
    <col min="1796" max="1796" width="19.140625" style="586" customWidth="1"/>
    <col min="1797" max="1797" width="13.5703125" style="586" customWidth="1"/>
    <col min="1798" max="1798" width="13.140625" style="586" customWidth="1"/>
    <col min="1799" max="1799" width="14.7109375" style="586" customWidth="1"/>
    <col min="1800" max="1800" width="15.28515625" style="586" bestFit="1" customWidth="1"/>
    <col min="1801" max="2047" width="11" style="586"/>
    <col min="2048" max="2048" width="4" style="586" customWidth="1"/>
    <col min="2049" max="2049" width="11" style="586"/>
    <col min="2050" max="2050" width="46" style="586" customWidth="1"/>
    <col min="2051" max="2051" width="16" style="586" customWidth="1"/>
    <col min="2052" max="2052" width="19.140625" style="586" customWidth="1"/>
    <col min="2053" max="2053" width="13.5703125" style="586" customWidth="1"/>
    <col min="2054" max="2054" width="13.140625" style="586" customWidth="1"/>
    <col min="2055" max="2055" width="14.7109375" style="586" customWidth="1"/>
    <col min="2056" max="2056" width="15.28515625" style="586" bestFit="1" customWidth="1"/>
    <col min="2057" max="2303" width="11" style="586"/>
    <col min="2304" max="2304" width="4" style="586" customWidth="1"/>
    <col min="2305" max="2305" width="11" style="586"/>
    <col min="2306" max="2306" width="46" style="586" customWidth="1"/>
    <col min="2307" max="2307" width="16" style="586" customWidth="1"/>
    <col min="2308" max="2308" width="19.140625" style="586" customWidth="1"/>
    <col min="2309" max="2309" width="13.5703125" style="586" customWidth="1"/>
    <col min="2310" max="2310" width="13.140625" style="586" customWidth="1"/>
    <col min="2311" max="2311" width="14.7109375" style="586" customWidth="1"/>
    <col min="2312" max="2312" width="15.28515625" style="586" bestFit="1" customWidth="1"/>
    <col min="2313" max="2559" width="11" style="586"/>
    <col min="2560" max="2560" width="4" style="586" customWidth="1"/>
    <col min="2561" max="2561" width="11" style="586"/>
    <col min="2562" max="2562" width="46" style="586" customWidth="1"/>
    <col min="2563" max="2563" width="16" style="586" customWidth="1"/>
    <col min="2564" max="2564" width="19.140625" style="586" customWidth="1"/>
    <col min="2565" max="2565" width="13.5703125" style="586" customWidth="1"/>
    <col min="2566" max="2566" width="13.140625" style="586" customWidth="1"/>
    <col min="2567" max="2567" width="14.7109375" style="586" customWidth="1"/>
    <col min="2568" max="2568" width="15.28515625" style="586" bestFit="1" customWidth="1"/>
    <col min="2569" max="2815" width="11" style="586"/>
    <col min="2816" max="2816" width="4" style="586" customWidth="1"/>
    <col min="2817" max="2817" width="11" style="586"/>
    <col min="2818" max="2818" width="46" style="586" customWidth="1"/>
    <col min="2819" max="2819" width="16" style="586" customWidth="1"/>
    <col min="2820" max="2820" width="19.140625" style="586" customWidth="1"/>
    <col min="2821" max="2821" width="13.5703125" style="586" customWidth="1"/>
    <col min="2822" max="2822" width="13.140625" style="586" customWidth="1"/>
    <col min="2823" max="2823" width="14.7109375" style="586" customWidth="1"/>
    <col min="2824" max="2824" width="15.28515625" style="586" bestFit="1" customWidth="1"/>
    <col min="2825" max="3071" width="11" style="586"/>
    <col min="3072" max="3072" width="4" style="586" customWidth="1"/>
    <col min="3073" max="3073" width="11" style="586"/>
    <col min="3074" max="3074" width="46" style="586" customWidth="1"/>
    <col min="3075" max="3075" width="16" style="586" customWidth="1"/>
    <col min="3076" max="3076" width="19.140625" style="586" customWidth="1"/>
    <col min="3077" max="3077" width="13.5703125" style="586" customWidth="1"/>
    <col min="3078" max="3078" width="13.140625" style="586" customWidth="1"/>
    <col min="3079" max="3079" width="14.7109375" style="586" customWidth="1"/>
    <col min="3080" max="3080" width="15.28515625" style="586" bestFit="1" customWidth="1"/>
    <col min="3081" max="3327" width="11" style="586"/>
    <col min="3328" max="3328" width="4" style="586" customWidth="1"/>
    <col min="3329" max="3329" width="11" style="586"/>
    <col min="3330" max="3330" width="46" style="586" customWidth="1"/>
    <col min="3331" max="3331" width="16" style="586" customWidth="1"/>
    <col min="3332" max="3332" width="19.140625" style="586" customWidth="1"/>
    <col min="3333" max="3333" width="13.5703125" style="586" customWidth="1"/>
    <col min="3334" max="3334" width="13.140625" style="586" customWidth="1"/>
    <col min="3335" max="3335" width="14.7109375" style="586" customWidth="1"/>
    <col min="3336" max="3336" width="15.28515625" style="586" bestFit="1" customWidth="1"/>
    <col min="3337" max="3583" width="11" style="586"/>
    <col min="3584" max="3584" width="4" style="586" customWidth="1"/>
    <col min="3585" max="3585" width="11" style="586"/>
    <col min="3586" max="3586" width="46" style="586" customWidth="1"/>
    <col min="3587" max="3587" width="16" style="586" customWidth="1"/>
    <col min="3588" max="3588" width="19.140625" style="586" customWidth="1"/>
    <col min="3589" max="3589" width="13.5703125" style="586" customWidth="1"/>
    <col min="3590" max="3590" width="13.140625" style="586" customWidth="1"/>
    <col min="3591" max="3591" width="14.7109375" style="586" customWidth="1"/>
    <col min="3592" max="3592" width="15.28515625" style="586" bestFit="1" customWidth="1"/>
    <col min="3593" max="3839" width="11" style="586"/>
    <col min="3840" max="3840" width="4" style="586" customWidth="1"/>
    <col min="3841" max="3841" width="11" style="586"/>
    <col min="3842" max="3842" width="46" style="586" customWidth="1"/>
    <col min="3843" max="3843" width="16" style="586" customWidth="1"/>
    <col min="3844" max="3844" width="19.140625" style="586" customWidth="1"/>
    <col min="3845" max="3845" width="13.5703125" style="586" customWidth="1"/>
    <col min="3846" max="3846" width="13.140625" style="586" customWidth="1"/>
    <col min="3847" max="3847" width="14.7109375" style="586" customWidth="1"/>
    <col min="3848" max="3848" width="15.28515625" style="586" bestFit="1" customWidth="1"/>
    <col min="3849" max="4095" width="11" style="586"/>
    <col min="4096" max="4096" width="4" style="586" customWidth="1"/>
    <col min="4097" max="4097" width="11" style="586"/>
    <col min="4098" max="4098" width="46" style="586" customWidth="1"/>
    <col min="4099" max="4099" width="16" style="586" customWidth="1"/>
    <col min="4100" max="4100" width="19.140625" style="586" customWidth="1"/>
    <col min="4101" max="4101" width="13.5703125" style="586" customWidth="1"/>
    <col min="4102" max="4102" width="13.140625" style="586" customWidth="1"/>
    <col min="4103" max="4103" width="14.7109375" style="586" customWidth="1"/>
    <col min="4104" max="4104" width="15.28515625" style="586" bestFit="1" customWidth="1"/>
    <col min="4105" max="4351" width="11" style="586"/>
    <col min="4352" max="4352" width="4" style="586" customWidth="1"/>
    <col min="4353" max="4353" width="11" style="586"/>
    <col min="4354" max="4354" width="46" style="586" customWidth="1"/>
    <col min="4355" max="4355" width="16" style="586" customWidth="1"/>
    <col min="4356" max="4356" width="19.140625" style="586" customWidth="1"/>
    <col min="4357" max="4357" width="13.5703125" style="586" customWidth="1"/>
    <col min="4358" max="4358" width="13.140625" style="586" customWidth="1"/>
    <col min="4359" max="4359" width="14.7109375" style="586" customWidth="1"/>
    <col min="4360" max="4360" width="15.28515625" style="586" bestFit="1" customWidth="1"/>
    <col min="4361" max="4607" width="11" style="586"/>
    <col min="4608" max="4608" width="4" style="586" customWidth="1"/>
    <col min="4609" max="4609" width="11" style="586"/>
    <col min="4610" max="4610" width="46" style="586" customWidth="1"/>
    <col min="4611" max="4611" width="16" style="586" customWidth="1"/>
    <col min="4612" max="4612" width="19.140625" style="586" customWidth="1"/>
    <col min="4613" max="4613" width="13.5703125" style="586" customWidth="1"/>
    <col min="4614" max="4614" width="13.140625" style="586" customWidth="1"/>
    <col min="4615" max="4615" width="14.7109375" style="586" customWidth="1"/>
    <col min="4616" max="4616" width="15.28515625" style="586" bestFit="1" customWidth="1"/>
    <col min="4617" max="4863" width="11" style="586"/>
    <col min="4864" max="4864" width="4" style="586" customWidth="1"/>
    <col min="4865" max="4865" width="11" style="586"/>
    <col min="4866" max="4866" width="46" style="586" customWidth="1"/>
    <col min="4867" max="4867" width="16" style="586" customWidth="1"/>
    <col min="4868" max="4868" width="19.140625" style="586" customWidth="1"/>
    <col min="4869" max="4869" width="13.5703125" style="586" customWidth="1"/>
    <col min="4870" max="4870" width="13.140625" style="586" customWidth="1"/>
    <col min="4871" max="4871" width="14.7109375" style="586" customWidth="1"/>
    <col min="4872" max="4872" width="15.28515625" style="586" bestFit="1" customWidth="1"/>
    <col min="4873" max="5119" width="11" style="586"/>
    <col min="5120" max="5120" width="4" style="586" customWidth="1"/>
    <col min="5121" max="5121" width="11" style="586"/>
    <col min="5122" max="5122" width="46" style="586" customWidth="1"/>
    <col min="5123" max="5123" width="16" style="586" customWidth="1"/>
    <col min="5124" max="5124" width="19.140625" style="586" customWidth="1"/>
    <col min="5125" max="5125" width="13.5703125" style="586" customWidth="1"/>
    <col min="5126" max="5126" width="13.140625" style="586" customWidth="1"/>
    <col min="5127" max="5127" width="14.7109375" style="586" customWidth="1"/>
    <col min="5128" max="5128" width="15.28515625" style="586" bestFit="1" customWidth="1"/>
    <col min="5129" max="5375" width="11" style="586"/>
    <col min="5376" max="5376" width="4" style="586" customWidth="1"/>
    <col min="5377" max="5377" width="11" style="586"/>
    <col min="5378" max="5378" width="46" style="586" customWidth="1"/>
    <col min="5379" max="5379" width="16" style="586" customWidth="1"/>
    <col min="5380" max="5380" width="19.140625" style="586" customWidth="1"/>
    <col min="5381" max="5381" width="13.5703125" style="586" customWidth="1"/>
    <col min="5382" max="5382" width="13.140625" style="586" customWidth="1"/>
    <col min="5383" max="5383" width="14.7109375" style="586" customWidth="1"/>
    <col min="5384" max="5384" width="15.28515625" style="586" bestFit="1" customWidth="1"/>
    <col min="5385" max="5631" width="11" style="586"/>
    <col min="5632" max="5632" width="4" style="586" customWidth="1"/>
    <col min="5633" max="5633" width="11" style="586"/>
    <col min="5634" max="5634" width="46" style="586" customWidth="1"/>
    <col min="5635" max="5635" width="16" style="586" customWidth="1"/>
    <col min="5636" max="5636" width="19.140625" style="586" customWidth="1"/>
    <col min="5637" max="5637" width="13.5703125" style="586" customWidth="1"/>
    <col min="5638" max="5638" width="13.140625" style="586" customWidth="1"/>
    <col min="5639" max="5639" width="14.7109375" style="586" customWidth="1"/>
    <col min="5640" max="5640" width="15.28515625" style="586" bestFit="1" customWidth="1"/>
    <col min="5641" max="5887" width="11" style="586"/>
    <col min="5888" max="5888" width="4" style="586" customWidth="1"/>
    <col min="5889" max="5889" width="11" style="586"/>
    <col min="5890" max="5890" width="46" style="586" customWidth="1"/>
    <col min="5891" max="5891" width="16" style="586" customWidth="1"/>
    <col min="5892" max="5892" width="19.140625" style="586" customWidth="1"/>
    <col min="5893" max="5893" width="13.5703125" style="586" customWidth="1"/>
    <col min="5894" max="5894" width="13.140625" style="586" customWidth="1"/>
    <col min="5895" max="5895" width="14.7109375" style="586" customWidth="1"/>
    <col min="5896" max="5896" width="15.28515625" style="586" bestFit="1" customWidth="1"/>
    <col min="5897" max="6143" width="11" style="586"/>
    <col min="6144" max="6144" width="4" style="586" customWidth="1"/>
    <col min="6145" max="6145" width="11" style="586"/>
    <col min="6146" max="6146" width="46" style="586" customWidth="1"/>
    <col min="6147" max="6147" width="16" style="586" customWidth="1"/>
    <col min="6148" max="6148" width="19.140625" style="586" customWidth="1"/>
    <col min="6149" max="6149" width="13.5703125" style="586" customWidth="1"/>
    <col min="6150" max="6150" width="13.140625" style="586" customWidth="1"/>
    <col min="6151" max="6151" width="14.7109375" style="586" customWidth="1"/>
    <col min="6152" max="6152" width="15.28515625" style="586" bestFit="1" customWidth="1"/>
    <col min="6153" max="6399" width="11" style="586"/>
    <col min="6400" max="6400" width="4" style="586" customWidth="1"/>
    <col min="6401" max="6401" width="11" style="586"/>
    <col min="6402" max="6402" width="46" style="586" customWidth="1"/>
    <col min="6403" max="6403" width="16" style="586" customWidth="1"/>
    <col min="6404" max="6404" width="19.140625" style="586" customWidth="1"/>
    <col min="6405" max="6405" width="13.5703125" style="586" customWidth="1"/>
    <col min="6406" max="6406" width="13.140625" style="586" customWidth="1"/>
    <col min="6407" max="6407" width="14.7109375" style="586" customWidth="1"/>
    <col min="6408" max="6408" width="15.28515625" style="586" bestFit="1" customWidth="1"/>
    <col min="6409" max="6655" width="11" style="586"/>
    <col min="6656" max="6656" width="4" style="586" customWidth="1"/>
    <col min="6657" max="6657" width="11" style="586"/>
    <col min="6658" max="6658" width="46" style="586" customWidth="1"/>
    <col min="6659" max="6659" width="16" style="586" customWidth="1"/>
    <col min="6660" max="6660" width="19.140625" style="586" customWidth="1"/>
    <col min="6661" max="6661" width="13.5703125" style="586" customWidth="1"/>
    <col min="6662" max="6662" width="13.140625" style="586" customWidth="1"/>
    <col min="6663" max="6663" width="14.7109375" style="586" customWidth="1"/>
    <col min="6664" max="6664" width="15.28515625" style="586" bestFit="1" customWidth="1"/>
    <col min="6665" max="6911" width="11" style="586"/>
    <col min="6912" max="6912" width="4" style="586" customWidth="1"/>
    <col min="6913" max="6913" width="11" style="586"/>
    <col min="6914" max="6914" width="46" style="586" customWidth="1"/>
    <col min="6915" max="6915" width="16" style="586" customWidth="1"/>
    <col min="6916" max="6916" width="19.140625" style="586" customWidth="1"/>
    <col min="6917" max="6917" width="13.5703125" style="586" customWidth="1"/>
    <col min="6918" max="6918" width="13.140625" style="586" customWidth="1"/>
    <col min="6919" max="6919" width="14.7109375" style="586" customWidth="1"/>
    <col min="6920" max="6920" width="15.28515625" style="586" bestFit="1" customWidth="1"/>
    <col min="6921" max="7167" width="11" style="586"/>
    <col min="7168" max="7168" width="4" style="586" customWidth="1"/>
    <col min="7169" max="7169" width="11" style="586"/>
    <col min="7170" max="7170" width="46" style="586" customWidth="1"/>
    <col min="7171" max="7171" width="16" style="586" customWidth="1"/>
    <col min="7172" max="7172" width="19.140625" style="586" customWidth="1"/>
    <col min="7173" max="7173" width="13.5703125" style="586" customWidth="1"/>
    <col min="7174" max="7174" width="13.140625" style="586" customWidth="1"/>
    <col min="7175" max="7175" width="14.7109375" style="586" customWidth="1"/>
    <col min="7176" max="7176" width="15.28515625" style="586" bestFit="1" customWidth="1"/>
    <col min="7177" max="7423" width="11" style="586"/>
    <col min="7424" max="7424" width="4" style="586" customWidth="1"/>
    <col min="7425" max="7425" width="11" style="586"/>
    <col min="7426" max="7426" width="46" style="586" customWidth="1"/>
    <col min="7427" max="7427" width="16" style="586" customWidth="1"/>
    <col min="7428" max="7428" width="19.140625" style="586" customWidth="1"/>
    <col min="7429" max="7429" width="13.5703125" style="586" customWidth="1"/>
    <col min="7430" max="7430" width="13.140625" style="586" customWidth="1"/>
    <col min="7431" max="7431" width="14.7109375" style="586" customWidth="1"/>
    <col min="7432" max="7432" width="15.28515625" style="586" bestFit="1" customWidth="1"/>
    <col min="7433" max="7679" width="11" style="586"/>
    <col min="7680" max="7680" width="4" style="586" customWidth="1"/>
    <col min="7681" max="7681" width="11" style="586"/>
    <col min="7682" max="7682" width="46" style="586" customWidth="1"/>
    <col min="7683" max="7683" width="16" style="586" customWidth="1"/>
    <col min="7684" max="7684" width="19.140625" style="586" customWidth="1"/>
    <col min="7685" max="7685" width="13.5703125" style="586" customWidth="1"/>
    <col min="7686" max="7686" width="13.140625" style="586" customWidth="1"/>
    <col min="7687" max="7687" width="14.7109375" style="586" customWidth="1"/>
    <col min="7688" max="7688" width="15.28515625" style="586" bestFit="1" customWidth="1"/>
    <col min="7689" max="7935" width="11" style="586"/>
    <col min="7936" max="7936" width="4" style="586" customWidth="1"/>
    <col min="7937" max="7937" width="11" style="586"/>
    <col min="7938" max="7938" width="46" style="586" customWidth="1"/>
    <col min="7939" max="7939" width="16" style="586" customWidth="1"/>
    <col min="7940" max="7940" width="19.140625" style="586" customWidth="1"/>
    <col min="7941" max="7941" width="13.5703125" style="586" customWidth="1"/>
    <col min="7942" max="7942" width="13.140625" style="586" customWidth="1"/>
    <col min="7943" max="7943" width="14.7109375" style="586" customWidth="1"/>
    <col min="7944" max="7944" width="15.28515625" style="586" bestFit="1" customWidth="1"/>
    <col min="7945" max="8191" width="11" style="586"/>
    <col min="8192" max="8192" width="4" style="586" customWidth="1"/>
    <col min="8193" max="8193" width="11" style="586"/>
    <col min="8194" max="8194" width="46" style="586" customWidth="1"/>
    <col min="8195" max="8195" width="16" style="586" customWidth="1"/>
    <col min="8196" max="8196" width="19.140625" style="586" customWidth="1"/>
    <col min="8197" max="8197" width="13.5703125" style="586" customWidth="1"/>
    <col min="8198" max="8198" width="13.140625" style="586" customWidth="1"/>
    <col min="8199" max="8199" width="14.7109375" style="586" customWidth="1"/>
    <col min="8200" max="8200" width="15.28515625" style="586" bestFit="1" customWidth="1"/>
    <col min="8201" max="8447" width="11" style="586"/>
    <col min="8448" max="8448" width="4" style="586" customWidth="1"/>
    <col min="8449" max="8449" width="11" style="586"/>
    <col min="8450" max="8450" width="46" style="586" customWidth="1"/>
    <col min="8451" max="8451" width="16" style="586" customWidth="1"/>
    <col min="8452" max="8452" width="19.140625" style="586" customWidth="1"/>
    <col min="8453" max="8453" width="13.5703125" style="586" customWidth="1"/>
    <col min="8454" max="8454" width="13.140625" style="586" customWidth="1"/>
    <col min="8455" max="8455" width="14.7109375" style="586" customWidth="1"/>
    <col min="8456" max="8456" width="15.28515625" style="586" bestFit="1" customWidth="1"/>
    <col min="8457" max="8703" width="11" style="586"/>
    <col min="8704" max="8704" width="4" style="586" customWidth="1"/>
    <col min="8705" max="8705" width="11" style="586"/>
    <col min="8706" max="8706" width="46" style="586" customWidth="1"/>
    <col min="8707" max="8707" width="16" style="586" customWidth="1"/>
    <col min="8708" max="8708" width="19.140625" style="586" customWidth="1"/>
    <col min="8709" max="8709" width="13.5703125" style="586" customWidth="1"/>
    <col min="8710" max="8710" width="13.140625" style="586" customWidth="1"/>
    <col min="8711" max="8711" width="14.7109375" style="586" customWidth="1"/>
    <col min="8712" max="8712" width="15.28515625" style="586" bestFit="1" customWidth="1"/>
    <col min="8713" max="8959" width="11" style="586"/>
    <col min="8960" max="8960" width="4" style="586" customWidth="1"/>
    <col min="8961" max="8961" width="11" style="586"/>
    <col min="8962" max="8962" width="46" style="586" customWidth="1"/>
    <col min="8963" max="8963" width="16" style="586" customWidth="1"/>
    <col min="8964" max="8964" width="19.140625" style="586" customWidth="1"/>
    <col min="8965" max="8965" width="13.5703125" style="586" customWidth="1"/>
    <col min="8966" max="8966" width="13.140625" style="586" customWidth="1"/>
    <col min="8967" max="8967" width="14.7109375" style="586" customWidth="1"/>
    <col min="8968" max="8968" width="15.28515625" style="586" bestFit="1" customWidth="1"/>
    <col min="8969" max="9215" width="11" style="586"/>
    <col min="9216" max="9216" width="4" style="586" customWidth="1"/>
    <col min="9217" max="9217" width="11" style="586"/>
    <col min="9218" max="9218" width="46" style="586" customWidth="1"/>
    <col min="9219" max="9219" width="16" style="586" customWidth="1"/>
    <col min="9220" max="9220" width="19.140625" style="586" customWidth="1"/>
    <col min="9221" max="9221" width="13.5703125" style="586" customWidth="1"/>
    <col min="9222" max="9222" width="13.140625" style="586" customWidth="1"/>
    <col min="9223" max="9223" width="14.7109375" style="586" customWidth="1"/>
    <col min="9224" max="9224" width="15.28515625" style="586" bestFit="1" customWidth="1"/>
    <col min="9225" max="9471" width="11" style="586"/>
    <col min="9472" max="9472" width="4" style="586" customWidth="1"/>
    <col min="9473" max="9473" width="11" style="586"/>
    <col min="9474" max="9474" width="46" style="586" customWidth="1"/>
    <col min="9475" max="9475" width="16" style="586" customWidth="1"/>
    <col min="9476" max="9476" width="19.140625" style="586" customWidth="1"/>
    <col min="9477" max="9477" width="13.5703125" style="586" customWidth="1"/>
    <col min="9478" max="9478" width="13.140625" style="586" customWidth="1"/>
    <col min="9479" max="9479" width="14.7109375" style="586" customWidth="1"/>
    <col min="9480" max="9480" width="15.28515625" style="586" bestFit="1" customWidth="1"/>
    <col min="9481" max="9727" width="11" style="586"/>
    <col min="9728" max="9728" width="4" style="586" customWidth="1"/>
    <col min="9729" max="9729" width="11" style="586"/>
    <col min="9730" max="9730" width="46" style="586" customWidth="1"/>
    <col min="9731" max="9731" width="16" style="586" customWidth="1"/>
    <col min="9732" max="9732" width="19.140625" style="586" customWidth="1"/>
    <col min="9733" max="9733" width="13.5703125" style="586" customWidth="1"/>
    <col min="9734" max="9734" width="13.140625" style="586" customWidth="1"/>
    <col min="9735" max="9735" width="14.7109375" style="586" customWidth="1"/>
    <col min="9736" max="9736" width="15.28515625" style="586" bestFit="1" customWidth="1"/>
    <col min="9737" max="9983" width="11" style="586"/>
    <col min="9984" max="9984" width="4" style="586" customWidth="1"/>
    <col min="9985" max="9985" width="11" style="586"/>
    <col min="9986" max="9986" width="46" style="586" customWidth="1"/>
    <col min="9987" max="9987" width="16" style="586" customWidth="1"/>
    <col min="9988" max="9988" width="19.140625" style="586" customWidth="1"/>
    <col min="9989" max="9989" width="13.5703125" style="586" customWidth="1"/>
    <col min="9990" max="9990" width="13.140625" style="586" customWidth="1"/>
    <col min="9991" max="9991" width="14.7109375" style="586" customWidth="1"/>
    <col min="9992" max="9992" width="15.28515625" style="586" bestFit="1" customWidth="1"/>
    <col min="9993" max="10239" width="11" style="586"/>
    <col min="10240" max="10240" width="4" style="586" customWidth="1"/>
    <col min="10241" max="10241" width="11" style="586"/>
    <col min="10242" max="10242" width="46" style="586" customWidth="1"/>
    <col min="10243" max="10243" width="16" style="586" customWidth="1"/>
    <col min="10244" max="10244" width="19.140625" style="586" customWidth="1"/>
    <col min="10245" max="10245" width="13.5703125" style="586" customWidth="1"/>
    <col min="10246" max="10246" width="13.140625" style="586" customWidth="1"/>
    <col min="10247" max="10247" width="14.7109375" style="586" customWidth="1"/>
    <col min="10248" max="10248" width="15.28515625" style="586" bestFit="1" customWidth="1"/>
    <col min="10249" max="10495" width="11" style="586"/>
    <col min="10496" max="10496" width="4" style="586" customWidth="1"/>
    <col min="10497" max="10497" width="11" style="586"/>
    <col min="10498" max="10498" width="46" style="586" customWidth="1"/>
    <col min="10499" max="10499" width="16" style="586" customWidth="1"/>
    <col min="10500" max="10500" width="19.140625" style="586" customWidth="1"/>
    <col min="10501" max="10501" width="13.5703125" style="586" customWidth="1"/>
    <col min="10502" max="10502" width="13.140625" style="586" customWidth="1"/>
    <col min="10503" max="10503" width="14.7109375" style="586" customWidth="1"/>
    <col min="10504" max="10504" width="15.28515625" style="586" bestFit="1" customWidth="1"/>
    <col min="10505" max="10751" width="11" style="586"/>
    <col min="10752" max="10752" width="4" style="586" customWidth="1"/>
    <col min="10753" max="10753" width="11" style="586"/>
    <col min="10754" max="10754" width="46" style="586" customWidth="1"/>
    <col min="10755" max="10755" width="16" style="586" customWidth="1"/>
    <col min="10756" max="10756" width="19.140625" style="586" customWidth="1"/>
    <col min="10757" max="10757" width="13.5703125" style="586" customWidth="1"/>
    <col min="10758" max="10758" width="13.140625" style="586" customWidth="1"/>
    <col min="10759" max="10759" width="14.7109375" style="586" customWidth="1"/>
    <col min="10760" max="10760" width="15.28515625" style="586" bestFit="1" customWidth="1"/>
    <col min="10761" max="11007" width="11" style="586"/>
    <col min="11008" max="11008" width="4" style="586" customWidth="1"/>
    <col min="11009" max="11009" width="11" style="586"/>
    <col min="11010" max="11010" width="46" style="586" customWidth="1"/>
    <col min="11011" max="11011" width="16" style="586" customWidth="1"/>
    <col min="11012" max="11012" width="19.140625" style="586" customWidth="1"/>
    <col min="11013" max="11013" width="13.5703125" style="586" customWidth="1"/>
    <col min="11014" max="11014" width="13.140625" style="586" customWidth="1"/>
    <col min="11015" max="11015" width="14.7109375" style="586" customWidth="1"/>
    <col min="11016" max="11016" width="15.28515625" style="586" bestFit="1" customWidth="1"/>
    <col min="11017" max="11263" width="11" style="586"/>
    <col min="11264" max="11264" width="4" style="586" customWidth="1"/>
    <col min="11265" max="11265" width="11" style="586"/>
    <col min="11266" max="11266" width="46" style="586" customWidth="1"/>
    <col min="11267" max="11267" width="16" style="586" customWidth="1"/>
    <col min="11268" max="11268" width="19.140625" style="586" customWidth="1"/>
    <col min="11269" max="11269" width="13.5703125" style="586" customWidth="1"/>
    <col min="11270" max="11270" width="13.140625" style="586" customWidth="1"/>
    <col min="11271" max="11271" width="14.7109375" style="586" customWidth="1"/>
    <col min="11272" max="11272" width="15.28515625" style="586" bestFit="1" customWidth="1"/>
    <col min="11273" max="11519" width="11" style="586"/>
    <col min="11520" max="11520" width="4" style="586" customWidth="1"/>
    <col min="11521" max="11521" width="11" style="586"/>
    <col min="11522" max="11522" width="46" style="586" customWidth="1"/>
    <col min="11523" max="11523" width="16" style="586" customWidth="1"/>
    <col min="11524" max="11524" width="19.140625" style="586" customWidth="1"/>
    <col min="11525" max="11525" width="13.5703125" style="586" customWidth="1"/>
    <col min="11526" max="11526" width="13.140625" style="586" customWidth="1"/>
    <col min="11527" max="11527" width="14.7109375" style="586" customWidth="1"/>
    <col min="11528" max="11528" width="15.28515625" style="586" bestFit="1" customWidth="1"/>
    <col min="11529" max="11775" width="11" style="586"/>
    <col min="11776" max="11776" width="4" style="586" customWidth="1"/>
    <col min="11777" max="11777" width="11" style="586"/>
    <col min="11778" max="11778" width="46" style="586" customWidth="1"/>
    <col min="11779" max="11779" width="16" style="586" customWidth="1"/>
    <col min="11780" max="11780" width="19.140625" style="586" customWidth="1"/>
    <col min="11781" max="11781" width="13.5703125" style="586" customWidth="1"/>
    <col min="11782" max="11782" width="13.140625" style="586" customWidth="1"/>
    <col min="11783" max="11783" width="14.7109375" style="586" customWidth="1"/>
    <col min="11784" max="11784" width="15.28515625" style="586" bestFit="1" customWidth="1"/>
    <col min="11785" max="12031" width="11" style="586"/>
    <col min="12032" max="12032" width="4" style="586" customWidth="1"/>
    <col min="12033" max="12033" width="11" style="586"/>
    <col min="12034" max="12034" width="46" style="586" customWidth="1"/>
    <col min="12035" max="12035" width="16" style="586" customWidth="1"/>
    <col min="12036" max="12036" width="19.140625" style="586" customWidth="1"/>
    <col min="12037" max="12037" width="13.5703125" style="586" customWidth="1"/>
    <col min="12038" max="12038" width="13.140625" style="586" customWidth="1"/>
    <col min="12039" max="12039" width="14.7109375" style="586" customWidth="1"/>
    <col min="12040" max="12040" width="15.28515625" style="586" bestFit="1" customWidth="1"/>
    <col min="12041" max="12287" width="11" style="586"/>
    <col min="12288" max="12288" width="4" style="586" customWidth="1"/>
    <col min="12289" max="12289" width="11" style="586"/>
    <col min="12290" max="12290" width="46" style="586" customWidth="1"/>
    <col min="12291" max="12291" width="16" style="586" customWidth="1"/>
    <col min="12292" max="12292" width="19.140625" style="586" customWidth="1"/>
    <col min="12293" max="12293" width="13.5703125" style="586" customWidth="1"/>
    <col min="12294" max="12294" width="13.140625" style="586" customWidth="1"/>
    <col min="12295" max="12295" width="14.7109375" style="586" customWidth="1"/>
    <col min="12296" max="12296" width="15.28515625" style="586" bestFit="1" customWidth="1"/>
    <col min="12297" max="12543" width="11" style="586"/>
    <col min="12544" max="12544" width="4" style="586" customWidth="1"/>
    <col min="12545" max="12545" width="11" style="586"/>
    <col min="12546" max="12546" width="46" style="586" customWidth="1"/>
    <col min="12547" max="12547" width="16" style="586" customWidth="1"/>
    <col min="12548" max="12548" width="19.140625" style="586" customWidth="1"/>
    <col min="12549" max="12549" width="13.5703125" style="586" customWidth="1"/>
    <col min="12550" max="12550" width="13.140625" style="586" customWidth="1"/>
    <col min="12551" max="12551" width="14.7109375" style="586" customWidth="1"/>
    <col min="12552" max="12552" width="15.28515625" style="586" bestFit="1" customWidth="1"/>
    <col min="12553" max="12799" width="11" style="586"/>
    <col min="12800" max="12800" width="4" style="586" customWidth="1"/>
    <col min="12801" max="12801" width="11" style="586"/>
    <col min="12802" max="12802" width="46" style="586" customWidth="1"/>
    <col min="12803" max="12803" width="16" style="586" customWidth="1"/>
    <col min="12804" max="12804" width="19.140625" style="586" customWidth="1"/>
    <col min="12805" max="12805" width="13.5703125" style="586" customWidth="1"/>
    <col min="12806" max="12806" width="13.140625" style="586" customWidth="1"/>
    <col min="12807" max="12807" width="14.7109375" style="586" customWidth="1"/>
    <col min="12808" max="12808" width="15.28515625" style="586" bestFit="1" customWidth="1"/>
    <col min="12809" max="13055" width="11" style="586"/>
    <col min="13056" max="13056" width="4" style="586" customWidth="1"/>
    <col min="13057" max="13057" width="11" style="586"/>
    <col min="13058" max="13058" width="46" style="586" customWidth="1"/>
    <col min="13059" max="13059" width="16" style="586" customWidth="1"/>
    <col min="13060" max="13060" width="19.140625" style="586" customWidth="1"/>
    <col min="13061" max="13061" width="13.5703125" style="586" customWidth="1"/>
    <col min="13062" max="13062" width="13.140625" style="586" customWidth="1"/>
    <col min="13063" max="13063" width="14.7109375" style="586" customWidth="1"/>
    <col min="13064" max="13064" width="15.28515625" style="586" bestFit="1" customWidth="1"/>
    <col min="13065" max="13311" width="11" style="586"/>
    <col min="13312" max="13312" width="4" style="586" customWidth="1"/>
    <col min="13313" max="13313" width="11" style="586"/>
    <col min="13314" max="13314" width="46" style="586" customWidth="1"/>
    <col min="13315" max="13315" width="16" style="586" customWidth="1"/>
    <col min="13316" max="13316" width="19.140625" style="586" customWidth="1"/>
    <col min="13317" max="13317" width="13.5703125" style="586" customWidth="1"/>
    <col min="13318" max="13318" width="13.140625" style="586" customWidth="1"/>
    <col min="13319" max="13319" width="14.7109375" style="586" customWidth="1"/>
    <col min="13320" max="13320" width="15.28515625" style="586" bestFit="1" customWidth="1"/>
    <col min="13321" max="13567" width="11" style="586"/>
    <col min="13568" max="13568" width="4" style="586" customWidth="1"/>
    <col min="13569" max="13569" width="11" style="586"/>
    <col min="13570" max="13570" width="46" style="586" customWidth="1"/>
    <col min="13571" max="13571" width="16" style="586" customWidth="1"/>
    <col min="13572" max="13572" width="19.140625" style="586" customWidth="1"/>
    <col min="13573" max="13573" width="13.5703125" style="586" customWidth="1"/>
    <col min="13574" max="13574" width="13.140625" style="586" customWidth="1"/>
    <col min="13575" max="13575" width="14.7109375" style="586" customWidth="1"/>
    <col min="13576" max="13576" width="15.28515625" style="586" bestFit="1" customWidth="1"/>
    <col min="13577" max="13823" width="11" style="586"/>
    <col min="13824" max="13824" width="4" style="586" customWidth="1"/>
    <col min="13825" max="13825" width="11" style="586"/>
    <col min="13826" max="13826" width="46" style="586" customWidth="1"/>
    <col min="13827" max="13827" width="16" style="586" customWidth="1"/>
    <col min="13828" max="13828" width="19.140625" style="586" customWidth="1"/>
    <col min="13829" max="13829" width="13.5703125" style="586" customWidth="1"/>
    <col min="13830" max="13830" width="13.140625" style="586" customWidth="1"/>
    <col min="13831" max="13831" width="14.7109375" style="586" customWidth="1"/>
    <col min="13832" max="13832" width="15.28515625" style="586" bestFit="1" customWidth="1"/>
    <col min="13833" max="14079" width="11" style="586"/>
    <col min="14080" max="14080" width="4" style="586" customWidth="1"/>
    <col min="14081" max="14081" width="11" style="586"/>
    <col min="14082" max="14082" width="46" style="586" customWidth="1"/>
    <col min="14083" max="14083" width="16" style="586" customWidth="1"/>
    <col min="14084" max="14084" width="19.140625" style="586" customWidth="1"/>
    <col min="14085" max="14085" width="13.5703125" style="586" customWidth="1"/>
    <col min="14086" max="14086" width="13.140625" style="586" customWidth="1"/>
    <col min="14087" max="14087" width="14.7109375" style="586" customWidth="1"/>
    <col min="14088" max="14088" width="15.28515625" style="586" bestFit="1" customWidth="1"/>
    <col min="14089" max="14335" width="11" style="586"/>
    <col min="14336" max="14336" width="4" style="586" customWidth="1"/>
    <col min="14337" max="14337" width="11" style="586"/>
    <col min="14338" max="14338" width="46" style="586" customWidth="1"/>
    <col min="14339" max="14339" width="16" style="586" customWidth="1"/>
    <col min="14340" max="14340" width="19.140625" style="586" customWidth="1"/>
    <col min="14341" max="14341" width="13.5703125" style="586" customWidth="1"/>
    <col min="14342" max="14342" width="13.140625" style="586" customWidth="1"/>
    <col min="14343" max="14343" width="14.7109375" style="586" customWidth="1"/>
    <col min="14344" max="14344" width="15.28515625" style="586" bestFit="1" customWidth="1"/>
    <col min="14345" max="14591" width="11" style="586"/>
    <col min="14592" max="14592" width="4" style="586" customWidth="1"/>
    <col min="14593" max="14593" width="11" style="586"/>
    <col min="14594" max="14594" width="46" style="586" customWidth="1"/>
    <col min="14595" max="14595" width="16" style="586" customWidth="1"/>
    <col min="14596" max="14596" width="19.140625" style="586" customWidth="1"/>
    <col min="14597" max="14597" width="13.5703125" style="586" customWidth="1"/>
    <col min="14598" max="14598" width="13.140625" style="586" customWidth="1"/>
    <col min="14599" max="14599" width="14.7109375" style="586" customWidth="1"/>
    <col min="14600" max="14600" width="15.28515625" style="586" bestFit="1" customWidth="1"/>
    <col min="14601" max="14847" width="11" style="586"/>
    <col min="14848" max="14848" width="4" style="586" customWidth="1"/>
    <col min="14849" max="14849" width="11" style="586"/>
    <col min="14850" max="14850" width="46" style="586" customWidth="1"/>
    <col min="14851" max="14851" width="16" style="586" customWidth="1"/>
    <col min="14852" max="14852" width="19.140625" style="586" customWidth="1"/>
    <col min="14853" max="14853" width="13.5703125" style="586" customWidth="1"/>
    <col min="14854" max="14854" width="13.140625" style="586" customWidth="1"/>
    <col min="14855" max="14855" width="14.7109375" style="586" customWidth="1"/>
    <col min="14856" max="14856" width="15.28515625" style="586" bestFit="1" customWidth="1"/>
    <col min="14857" max="15103" width="11" style="586"/>
    <col min="15104" max="15104" width="4" style="586" customWidth="1"/>
    <col min="15105" max="15105" width="11" style="586"/>
    <col min="15106" max="15106" width="46" style="586" customWidth="1"/>
    <col min="15107" max="15107" width="16" style="586" customWidth="1"/>
    <col min="15108" max="15108" width="19.140625" style="586" customWidth="1"/>
    <col min="15109" max="15109" width="13.5703125" style="586" customWidth="1"/>
    <col min="15110" max="15110" width="13.140625" style="586" customWidth="1"/>
    <col min="15111" max="15111" width="14.7109375" style="586" customWidth="1"/>
    <col min="15112" max="15112" width="15.28515625" style="586" bestFit="1" customWidth="1"/>
    <col min="15113" max="15359" width="11" style="586"/>
    <col min="15360" max="15360" width="4" style="586" customWidth="1"/>
    <col min="15361" max="15361" width="11" style="586"/>
    <col min="15362" max="15362" width="46" style="586" customWidth="1"/>
    <col min="15363" max="15363" width="16" style="586" customWidth="1"/>
    <col min="15364" max="15364" width="19.140625" style="586" customWidth="1"/>
    <col min="15365" max="15365" width="13.5703125" style="586" customWidth="1"/>
    <col min="15366" max="15366" width="13.140625" style="586" customWidth="1"/>
    <col min="15367" max="15367" width="14.7109375" style="586" customWidth="1"/>
    <col min="15368" max="15368" width="15.28515625" style="586" bestFit="1" customWidth="1"/>
    <col min="15369" max="15615" width="11" style="586"/>
    <col min="15616" max="15616" width="4" style="586" customWidth="1"/>
    <col min="15617" max="15617" width="11" style="586"/>
    <col min="15618" max="15618" width="46" style="586" customWidth="1"/>
    <col min="15619" max="15619" width="16" style="586" customWidth="1"/>
    <col min="15620" max="15620" width="19.140625" style="586" customWidth="1"/>
    <col min="15621" max="15621" width="13.5703125" style="586" customWidth="1"/>
    <col min="15622" max="15622" width="13.140625" style="586" customWidth="1"/>
    <col min="15623" max="15623" width="14.7109375" style="586" customWidth="1"/>
    <col min="15624" max="15624" width="15.28515625" style="586" bestFit="1" customWidth="1"/>
    <col min="15625" max="15871" width="11" style="586"/>
    <col min="15872" max="15872" width="4" style="586" customWidth="1"/>
    <col min="15873" max="15873" width="11" style="586"/>
    <col min="15874" max="15874" width="46" style="586" customWidth="1"/>
    <col min="15875" max="15875" width="16" style="586" customWidth="1"/>
    <col min="15876" max="15876" width="19.140625" style="586" customWidth="1"/>
    <col min="15877" max="15877" width="13.5703125" style="586" customWidth="1"/>
    <col min="15878" max="15878" width="13.140625" style="586" customWidth="1"/>
    <col min="15879" max="15879" width="14.7109375" style="586" customWidth="1"/>
    <col min="15880" max="15880" width="15.28515625" style="586" bestFit="1" customWidth="1"/>
    <col min="15881" max="16127" width="11" style="586"/>
    <col min="16128" max="16128" width="4" style="586" customWidth="1"/>
    <col min="16129" max="16129" width="11" style="586"/>
    <col min="16130" max="16130" width="46" style="586" customWidth="1"/>
    <col min="16131" max="16131" width="16" style="586" customWidth="1"/>
    <col min="16132" max="16132" width="19.140625" style="586" customWidth="1"/>
    <col min="16133" max="16133" width="13.5703125" style="586" customWidth="1"/>
    <col min="16134" max="16134" width="13.140625" style="586" customWidth="1"/>
    <col min="16135" max="16135" width="14.7109375" style="586" customWidth="1"/>
    <col min="16136" max="16136" width="15.28515625" style="586" bestFit="1" customWidth="1"/>
    <col min="16137" max="16384" width="11" style="586"/>
  </cols>
  <sheetData>
    <row r="1" spans="2:9" ht="13.5" thickBot="1"/>
    <row r="2" spans="2:9">
      <c r="B2" s="1086" t="s">
        <v>1353</v>
      </c>
      <c r="C2" s="1087"/>
      <c r="D2" s="1087"/>
      <c r="E2" s="1087"/>
      <c r="F2" s="1087"/>
      <c r="G2" s="1087"/>
      <c r="H2" s="1087"/>
      <c r="I2" s="1144"/>
    </row>
    <row r="3" spans="2:9">
      <c r="B3" s="1126" t="s">
        <v>920</v>
      </c>
      <c r="C3" s="1127"/>
      <c r="D3" s="1127"/>
      <c r="E3" s="1127"/>
      <c r="F3" s="1127"/>
      <c r="G3" s="1127"/>
      <c r="H3" s="1127"/>
      <c r="I3" s="1145"/>
    </row>
    <row r="4" spans="2:9">
      <c r="B4" s="1126" t="s">
        <v>921</v>
      </c>
      <c r="C4" s="1127"/>
      <c r="D4" s="1127"/>
      <c r="E4" s="1127"/>
      <c r="F4" s="1127"/>
      <c r="G4" s="1127"/>
      <c r="H4" s="1127"/>
      <c r="I4" s="1145"/>
    </row>
    <row r="5" spans="2:9">
      <c r="B5" s="1126" t="s">
        <v>1817</v>
      </c>
      <c r="C5" s="1127"/>
      <c r="D5" s="1127"/>
      <c r="E5" s="1127"/>
      <c r="F5" s="1127"/>
      <c r="G5" s="1127"/>
      <c r="H5" s="1127"/>
      <c r="I5" s="1145"/>
    </row>
    <row r="6" spans="2:9" ht="13.5" thickBot="1">
      <c r="B6" s="1129" t="s">
        <v>928</v>
      </c>
      <c r="C6" s="1130"/>
      <c r="D6" s="1130"/>
      <c r="E6" s="1130"/>
      <c r="F6" s="1130"/>
      <c r="G6" s="1130"/>
      <c r="H6" s="1130"/>
      <c r="I6" s="1146"/>
    </row>
    <row r="7" spans="2:9" ht="15.75" customHeight="1">
      <c r="B7" s="1147" t="s">
        <v>929</v>
      </c>
      <c r="C7" s="1148"/>
      <c r="D7" s="1147" t="s">
        <v>293</v>
      </c>
      <c r="E7" s="1153"/>
      <c r="F7" s="1153"/>
      <c r="G7" s="1153"/>
      <c r="H7" s="1148"/>
      <c r="I7" s="1136" t="s">
        <v>1214</v>
      </c>
    </row>
    <row r="8" spans="2:9" ht="15" customHeight="1" thickBot="1">
      <c r="B8" s="1149"/>
      <c r="C8" s="1150"/>
      <c r="D8" s="1151"/>
      <c r="E8" s="1154"/>
      <c r="F8" s="1154"/>
      <c r="G8" s="1154"/>
      <c r="H8" s="1152"/>
      <c r="I8" s="1141"/>
    </row>
    <row r="9" spans="2:9" ht="26.25" thickBot="1">
      <c r="B9" s="1151"/>
      <c r="C9" s="1152"/>
      <c r="D9" s="853" t="s">
        <v>1115</v>
      </c>
      <c r="E9" s="854" t="s">
        <v>1215</v>
      </c>
      <c r="F9" s="853" t="s">
        <v>269</v>
      </c>
      <c r="G9" s="853" t="s">
        <v>270</v>
      </c>
      <c r="H9" s="853" t="s">
        <v>1116</v>
      </c>
      <c r="I9" s="1137"/>
    </row>
    <row r="10" spans="2:9">
      <c r="B10" s="689" t="s">
        <v>1216</v>
      </c>
      <c r="C10" s="690"/>
      <c r="D10" s="691">
        <f t="shared" ref="D10:I10" si="0">D11+D19+D29+D39+D49+D59+D72+D76+D63</f>
        <v>34530500</v>
      </c>
      <c r="E10" s="691">
        <f t="shared" si="0"/>
        <v>-651847.5</v>
      </c>
      <c r="F10" s="691">
        <f t="shared" si="0"/>
        <v>33878652.5</v>
      </c>
      <c r="G10" s="691">
        <f t="shared" si="0"/>
        <v>17496960.129999999</v>
      </c>
      <c r="H10" s="691">
        <f t="shared" si="0"/>
        <v>17496960.129999999</v>
      </c>
      <c r="I10" s="691">
        <f t="shared" si="0"/>
        <v>16381692.369999999</v>
      </c>
    </row>
    <row r="11" spans="2:9">
      <c r="B11" s="692" t="s">
        <v>1217</v>
      </c>
      <c r="C11" s="693"/>
      <c r="D11" s="694">
        <f t="shared" ref="D11:I11" si="1">SUM(D12:D18)</f>
        <v>12220000</v>
      </c>
      <c r="E11" s="694">
        <f t="shared" si="1"/>
        <v>0</v>
      </c>
      <c r="F11" s="694">
        <f t="shared" si="1"/>
        <v>12220000</v>
      </c>
      <c r="G11" s="694">
        <f t="shared" si="1"/>
        <v>5640259.29</v>
      </c>
      <c r="H11" s="694">
        <f t="shared" si="1"/>
        <v>5640259.29</v>
      </c>
      <c r="I11" s="694">
        <f t="shared" si="1"/>
        <v>6579740.71</v>
      </c>
    </row>
    <row r="12" spans="2:9">
      <c r="B12" s="695" t="s">
        <v>1218</v>
      </c>
      <c r="C12" s="696"/>
      <c r="D12" s="694">
        <v>11100000</v>
      </c>
      <c r="E12" s="669">
        <v>0</v>
      </c>
      <c r="F12" s="669">
        <f>D12+E12</f>
        <v>11100000</v>
      </c>
      <c r="G12" s="669">
        <v>5634736.7000000002</v>
      </c>
      <c r="H12" s="669">
        <v>5634736.7000000002</v>
      </c>
      <c r="I12" s="669">
        <f>F12-G12</f>
        <v>5465263.2999999998</v>
      </c>
    </row>
    <row r="13" spans="2:9">
      <c r="B13" s="695" t="s">
        <v>1219</v>
      </c>
      <c r="C13" s="696"/>
      <c r="D13" s="694">
        <v>55000</v>
      </c>
      <c r="E13" s="669">
        <v>0</v>
      </c>
      <c r="F13" s="669">
        <f t="shared" ref="F13:F18" si="2">D13+E13</f>
        <v>55000</v>
      </c>
      <c r="G13" s="669">
        <v>5522.59</v>
      </c>
      <c r="H13" s="669">
        <v>5522.59</v>
      </c>
      <c r="I13" s="669">
        <f t="shared" ref="I13:I18" si="3">F13-G13</f>
        <v>49477.41</v>
      </c>
    </row>
    <row r="14" spans="2:9">
      <c r="B14" s="695" t="s">
        <v>1220</v>
      </c>
      <c r="C14" s="696"/>
      <c r="D14" s="694">
        <v>980000</v>
      </c>
      <c r="E14" s="669">
        <v>0</v>
      </c>
      <c r="F14" s="669">
        <f t="shared" si="2"/>
        <v>980000</v>
      </c>
      <c r="G14" s="669">
        <v>0</v>
      </c>
      <c r="H14" s="669">
        <v>0</v>
      </c>
      <c r="I14" s="669">
        <f t="shared" si="3"/>
        <v>980000</v>
      </c>
    </row>
    <row r="15" spans="2:9">
      <c r="B15" s="695" t="s">
        <v>1221</v>
      </c>
      <c r="C15" s="696"/>
      <c r="D15" s="694"/>
      <c r="E15" s="669"/>
      <c r="F15" s="669">
        <f t="shared" si="2"/>
        <v>0</v>
      </c>
      <c r="G15" s="669"/>
      <c r="H15" s="669"/>
      <c r="I15" s="669">
        <f t="shared" si="3"/>
        <v>0</v>
      </c>
    </row>
    <row r="16" spans="2:9">
      <c r="B16" s="695" t="s">
        <v>1222</v>
      </c>
      <c r="C16" s="696"/>
      <c r="D16" s="694">
        <v>50000</v>
      </c>
      <c r="E16" s="669">
        <v>0</v>
      </c>
      <c r="F16" s="669">
        <f t="shared" si="2"/>
        <v>50000</v>
      </c>
      <c r="G16" s="669">
        <v>0</v>
      </c>
      <c r="H16" s="669">
        <v>0</v>
      </c>
      <c r="I16" s="669">
        <f t="shared" si="3"/>
        <v>50000</v>
      </c>
    </row>
    <row r="17" spans="2:9">
      <c r="B17" s="695" t="s">
        <v>1223</v>
      </c>
      <c r="C17" s="696"/>
      <c r="D17" s="694"/>
      <c r="E17" s="669"/>
      <c r="F17" s="669">
        <f t="shared" si="2"/>
        <v>0</v>
      </c>
      <c r="G17" s="669"/>
      <c r="H17" s="669"/>
      <c r="I17" s="669">
        <f t="shared" si="3"/>
        <v>0</v>
      </c>
    </row>
    <row r="18" spans="2:9">
      <c r="B18" s="695" t="s">
        <v>1224</v>
      </c>
      <c r="C18" s="696"/>
      <c r="D18" s="694">
        <v>35000</v>
      </c>
      <c r="E18" s="669">
        <v>0</v>
      </c>
      <c r="F18" s="669">
        <f t="shared" si="2"/>
        <v>35000</v>
      </c>
      <c r="G18" s="669">
        <v>0</v>
      </c>
      <c r="H18" s="669">
        <v>0</v>
      </c>
      <c r="I18" s="669">
        <f t="shared" si="3"/>
        <v>35000</v>
      </c>
    </row>
    <row r="19" spans="2:9">
      <c r="B19" s="692" t="s">
        <v>1225</v>
      </c>
      <c r="C19" s="693"/>
      <c r="D19" s="694">
        <f t="shared" ref="D19:I19" si="4">SUM(D20:D28)</f>
        <v>7543768</v>
      </c>
      <c r="E19" s="694">
        <f t="shared" si="4"/>
        <v>54735.5</v>
      </c>
      <c r="F19" s="694">
        <f t="shared" si="4"/>
        <v>7598503.5</v>
      </c>
      <c r="G19" s="694">
        <f t="shared" si="4"/>
        <v>4769568.3299999991</v>
      </c>
      <c r="H19" s="694">
        <f t="shared" si="4"/>
        <v>4769568.3299999991</v>
      </c>
      <c r="I19" s="694">
        <f t="shared" si="4"/>
        <v>2828935.17</v>
      </c>
    </row>
    <row r="20" spans="2:9">
      <c r="B20" s="695" t="s">
        <v>1226</v>
      </c>
      <c r="C20" s="696"/>
      <c r="D20" s="694">
        <v>550000</v>
      </c>
      <c r="E20" s="669">
        <v>-95264.5</v>
      </c>
      <c r="F20" s="694">
        <f t="shared" ref="F20:F28" si="5">D20+E20</f>
        <v>454735.5</v>
      </c>
      <c r="G20" s="669">
        <v>87103.16</v>
      </c>
      <c r="H20" s="669">
        <v>87103.16</v>
      </c>
      <c r="I20" s="669">
        <f>F20-G20</f>
        <v>367632.33999999997</v>
      </c>
    </row>
    <row r="21" spans="2:9">
      <c r="B21" s="695" t="s">
        <v>1227</v>
      </c>
      <c r="C21" s="696"/>
      <c r="D21" s="694">
        <v>300000</v>
      </c>
      <c r="E21" s="669">
        <v>-150000</v>
      </c>
      <c r="F21" s="694">
        <f t="shared" si="5"/>
        <v>150000</v>
      </c>
      <c r="G21" s="669">
        <v>0</v>
      </c>
      <c r="H21" s="669">
        <v>0</v>
      </c>
      <c r="I21" s="669">
        <f t="shared" ref="I21:I83" si="6">F21-G21</f>
        <v>150000</v>
      </c>
    </row>
    <row r="22" spans="2:9">
      <c r="B22" s="695" t="s">
        <v>1228</v>
      </c>
      <c r="C22" s="696"/>
      <c r="D22" s="694"/>
      <c r="E22" s="669"/>
      <c r="F22" s="694">
        <f t="shared" si="5"/>
        <v>0</v>
      </c>
      <c r="G22" s="669"/>
      <c r="H22" s="669"/>
      <c r="I22" s="669">
        <f t="shared" si="6"/>
        <v>0</v>
      </c>
    </row>
    <row r="23" spans="2:9">
      <c r="B23" s="695" t="s">
        <v>1229</v>
      </c>
      <c r="C23" s="696"/>
      <c r="D23" s="694">
        <v>1580000</v>
      </c>
      <c r="E23" s="669">
        <v>300000</v>
      </c>
      <c r="F23" s="694">
        <f t="shared" si="5"/>
        <v>1880000</v>
      </c>
      <c r="G23" s="669">
        <v>1125370</v>
      </c>
      <c r="H23" s="669">
        <v>1125370</v>
      </c>
      <c r="I23" s="669">
        <f t="shared" si="6"/>
        <v>754630</v>
      </c>
    </row>
    <row r="24" spans="2:9">
      <c r="B24" s="695" t="s">
        <v>1230</v>
      </c>
      <c r="C24" s="696"/>
      <c r="D24" s="694">
        <v>50000</v>
      </c>
      <c r="E24" s="669">
        <v>0</v>
      </c>
      <c r="F24" s="694">
        <f t="shared" si="5"/>
        <v>50000</v>
      </c>
      <c r="G24" s="669">
        <v>0</v>
      </c>
      <c r="H24" s="669">
        <v>0</v>
      </c>
      <c r="I24" s="669">
        <f t="shared" si="6"/>
        <v>50000</v>
      </c>
    </row>
    <row r="25" spans="2:9">
      <c r="B25" s="695" t="s">
        <v>1231</v>
      </c>
      <c r="C25" s="696"/>
      <c r="D25" s="694">
        <v>4013768</v>
      </c>
      <c r="E25" s="669">
        <v>0</v>
      </c>
      <c r="F25" s="694">
        <f t="shared" si="5"/>
        <v>4013768</v>
      </c>
      <c r="G25" s="669">
        <v>3268139.61</v>
      </c>
      <c r="H25" s="669">
        <v>3268139.61</v>
      </c>
      <c r="I25" s="669">
        <f t="shared" si="6"/>
        <v>745628.39000000013</v>
      </c>
    </row>
    <row r="26" spans="2:9">
      <c r="B26" s="695" t="s">
        <v>1232</v>
      </c>
      <c r="C26" s="696"/>
      <c r="D26" s="694">
        <v>100000</v>
      </c>
      <c r="E26" s="669">
        <v>0</v>
      </c>
      <c r="F26" s="694">
        <f t="shared" si="5"/>
        <v>100000</v>
      </c>
      <c r="G26" s="669">
        <v>0</v>
      </c>
      <c r="H26" s="669">
        <v>0</v>
      </c>
      <c r="I26" s="669">
        <f t="shared" si="6"/>
        <v>100000</v>
      </c>
    </row>
    <row r="27" spans="2:9">
      <c r="B27" s="695" t="s">
        <v>1233</v>
      </c>
      <c r="C27" s="696"/>
      <c r="D27" s="694"/>
      <c r="E27" s="669"/>
      <c r="F27" s="694">
        <f t="shared" si="5"/>
        <v>0</v>
      </c>
      <c r="G27" s="669"/>
      <c r="H27" s="669"/>
      <c r="I27" s="669">
        <f t="shared" si="6"/>
        <v>0</v>
      </c>
    </row>
    <row r="28" spans="2:9">
      <c r="B28" s="695" t="s">
        <v>1234</v>
      </c>
      <c r="C28" s="696"/>
      <c r="D28" s="694">
        <v>950000</v>
      </c>
      <c r="E28" s="669">
        <v>0</v>
      </c>
      <c r="F28" s="694">
        <f t="shared" si="5"/>
        <v>950000</v>
      </c>
      <c r="G28" s="669">
        <v>288955.56</v>
      </c>
      <c r="H28" s="669">
        <v>288955.56</v>
      </c>
      <c r="I28" s="669">
        <f t="shared" si="6"/>
        <v>661044.43999999994</v>
      </c>
    </row>
    <row r="29" spans="2:9">
      <c r="B29" s="692" t="s">
        <v>1235</v>
      </c>
      <c r="C29" s="693"/>
      <c r="D29" s="694">
        <f t="shared" ref="D29:I29" si="7">SUM(D30:D38)</f>
        <v>8312822.9500000002</v>
      </c>
      <c r="E29" s="694">
        <f t="shared" si="7"/>
        <v>-706583</v>
      </c>
      <c r="F29" s="694">
        <f t="shared" si="7"/>
        <v>7606239.9500000002</v>
      </c>
      <c r="G29" s="694">
        <f t="shared" si="7"/>
        <v>3395104.8800000004</v>
      </c>
      <c r="H29" s="694">
        <f t="shared" si="7"/>
        <v>3395104.8800000004</v>
      </c>
      <c r="I29" s="694">
        <f t="shared" si="7"/>
        <v>4211135.07</v>
      </c>
    </row>
    <row r="30" spans="2:9">
      <c r="B30" s="695" t="s">
        <v>1236</v>
      </c>
      <c r="C30" s="696"/>
      <c r="D30" s="694">
        <v>310000</v>
      </c>
      <c r="E30" s="669">
        <v>-90000</v>
      </c>
      <c r="F30" s="694">
        <f t="shared" ref="F30:F38" si="8">D30+E30</f>
        <v>220000</v>
      </c>
      <c r="G30" s="669">
        <v>65070.76</v>
      </c>
      <c r="H30" s="669">
        <v>65070.76</v>
      </c>
      <c r="I30" s="669">
        <f t="shared" si="6"/>
        <v>154929.24</v>
      </c>
    </row>
    <row r="31" spans="2:9">
      <c r="B31" s="695" t="s">
        <v>1237</v>
      </c>
      <c r="C31" s="696"/>
      <c r="D31" s="694">
        <v>3500000</v>
      </c>
      <c r="E31" s="669">
        <v>0</v>
      </c>
      <c r="F31" s="694">
        <f t="shared" si="8"/>
        <v>3500000</v>
      </c>
      <c r="G31" s="669">
        <v>1954200</v>
      </c>
      <c r="H31" s="669">
        <v>1954200</v>
      </c>
      <c r="I31" s="669">
        <f t="shared" si="6"/>
        <v>1545800</v>
      </c>
    </row>
    <row r="32" spans="2:9">
      <c r="B32" s="695" t="s">
        <v>1238</v>
      </c>
      <c r="C32" s="696"/>
      <c r="D32" s="694">
        <v>763372.95</v>
      </c>
      <c r="E32" s="669">
        <v>-616583</v>
      </c>
      <c r="F32" s="694">
        <f t="shared" si="8"/>
        <v>146789.94999999995</v>
      </c>
      <c r="G32" s="669">
        <v>0</v>
      </c>
      <c r="H32" s="669">
        <v>0</v>
      </c>
      <c r="I32" s="669">
        <f t="shared" si="6"/>
        <v>146789.94999999995</v>
      </c>
    </row>
    <row r="33" spans="2:9">
      <c r="B33" s="695" t="s">
        <v>1239</v>
      </c>
      <c r="C33" s="696"/>
      <c r="D33" s="694">
        <v>60000</v>
      </c>
      <c r="E33" s="669">
        <v>0</v>
      </c>
      <c r="F33" s="694">
        <f t="shared" si="8"/>
        <v>60000</v>
      </c>
      <c r="G33" s="669">
        <v>12803.08</v>
      </c>
      <c r="H33" s="669">
        <v>12803.08</v>
      </c>
      <c r="I33" s="669">
        <f t="shared" si="6"/>
        <v>47196.92</v>
      </c>
    </row>
    <row r="34" spans="2:9">
      <c r="B34" s="695" t="s">
        <v>1240</v>
      </c>
      <c r="C34" s="696"/>
      <c r="D34" s="694">
        <v>1250000</v>
      </c>
      <c r="E34" s="669">
        <v>0</v>
      </c>
      <c r="F34" s="694">
        <f t="shared" si="8"/>
        <v>1250000</v>
      </c>
      <c r="G34" s="669">
        <v>114290.96</v>
      </c>
      <c r="H34" s="669">
        <v>114290.96</v>
      </c>
      <c r="I34" s="669">
        <f t="shared" si="6"/>
        <v>1135709.04</v>
      </c>
    </row>
    <row r="35" spans="2:9">
      <c r="B35" s="695" t="s">
        <v>1241</v>
      </c>
      <c r="C35" s="696"/>
      <c r="D35" s="694">
        <v>50000</v>
      </c>
      <c r="E35" s="669">
        <v>0</v>
      </c>
      <c r="F35" s="694">
        <f t="shared" si="8"/>
        <v>50000</v>
      </c>
      <c r="G35" s="669">
        <v>0</v>
      </c>
      <c r="H35" s="669">
        <v>0</v>
      </c>
      <c r="I35" s="669">
        <f t="shared" si="6"/>
        <v>50000</v>
      </c>
    </row>
    <row r="36" spans="2:9">
      <c r="B36" s="695" t="s">
        <v>1242</v>
      </c>
      <c r="C36" s="696"/>
      <c r="D36" s="694">
        <v>40000</v>
      </c>
      <c r="E36" s="669">
        <v>0</v>
      </c>
      <c r="F36" s="694">
        <f t="shared" si="8"/>
        <v>40000</v>
      </c>
      <c r="G36" s="669">
        <v>0</v>
      </c>
      <c r="H36" s="669">
        <v>0</v>
      </c>
      <c r="I36" s="669">
        <f t="shared" si="6"/>
        <v>40000</v>
      </c>
    </row>
    <row r="37" spans="2:9">
      <c r="B37" s="695" t="s">
        <v>1243</v>
      </c>
      <c r="C37" s="696"/>
      <c r="D37" s="694">
        <v>1900000</v>
      </c>
      <c r="E37" s="669">
        <v>0</v>
      </c>
      <c r="F37" s="694">
        <f t="shared" si="8"/>
        <v>1900000</v>
      </c>
      <c r="G37" s="669">
        <v>1060517.08</v>
      </c>
      <c r="H37" s="669">
        <v>1060517.08</v>
      </c>
      <c r="I37" s="669">
        <f t="shared" si="6"/>
        <v>839482.91999999993</v>
      </c>
    </row>
    <row r="38" spans="2:9">
      <c r="B38" s="695" t="s">
        <v>1244</v>
      </c>
      <c r="C38" s="696"/>
      <c r="D38" s="694">
        <v>439450</v>
      </c>
      <c r="E38" s="669">
        <v>0</v>
      </c>
      <c r="F38" s="694">
        <f t="shared" si="8"/>
        <v>439450</v>
      </c>
      <c r="G38" s="669">
        <v>188223</v>
      </c>
      <c r="H38" s="669">
        <v>188223</v>
      </c>
      <c r="I38" s="669">
        <f t="shared" si="6"/>
        <v>251227</v>
      </c>
    </row>
    <row r="39" spans="2:9" ht="25.5" customHeight="1">
      <c r="B39" s="1142" t="s">
        <v>1245</v>
      </c>
      <c r="C39" s="1143"/>
      <c r="D39" s="694">
        <f t="shared" ref="D39:I39" si="9">SUM(D40:D48)</f>
        <v>6053909.0499999998</v>
      </c>
      <c r="E39" s="694">
        <f t="shared" si="9"/>
        <v>0</v>
      </c>
      <c r="F39" s="694">
        <f>SUM(F40:F48)</f>
        <v>6053909.0499999998</v>
      </c>
      <c r="G39" s="694">
        <f t="shared" si="9"/>
        <v>3692027.63</v>
      </c>
      <c r="H39" s="694">
        <f t="shared" si="9"/>
        <v>3692027.63</v>
      </c>
      <c r="I39" s="694">
        <f t="shared" si="9"/>
        <v>2361881.42</v>
      </c>
    </row>
    <row r="40" spans="2:9">
      <c r="B40" s="695" t="s">
        <v>1246</v>
      </c>
      <c r="C40" s="696"/>
      <c r="D40" s="694"/>
      <c r="E40" s="669"/>
      <c r="F40" s="694">
        <f>D40+E40</f>
        <v>0</v>
      </c>
      <c r="G40" s="669"/>
      <c r="H40" s="669"/>
      <c r="I40" s="669">
        <f t="shared" si="6"/>
        <v>0</v>
      </c>
    </row>
    <row r="41" spans="2:9">
      <c r="B41" s="695" t="s">
        <v>1247</v>
      </c>
      <c r="C41" s="696"/>
      <c r="D41" s="694"/>
      <c r="E41" s="669"/>
      <c r="F41" s="694">
        <f t="shared" ref="F41:F83" si="10">D41+E41</f>
        <v>0</v>
      </c>
      <c r="G41" s="669"/>
      <c r="H41" s="669"/>
      <c r="I41" s="669">
        <f t="shared" si="6"/>
        <v>0</v>
      </c>
    </row>
    <row r="42" spans="2:9">
      <c r="B42" s="695" t="s">
        <v>1248</v>
      </c>
      <c r="C42" s="696"/>
      <c r="D42" s="694"/>
      <c r="E42" s="669"/>
      <c r="F42" s="694">
        <f t="shared" si="10"/>
        <v>0</v>
      </c>
      <c r="G42" s="669"/>
      <c r="H42" s="669"/>
      <c r="I42" s="669">
        <f t="shared" si="6"/>
        <v>0</v>
      </c>
    </row>
    <row r="43" spans="2:9">
      <c r="B43" s="695" t="s">
        <v>1249</v>
      </c>
      <c r="C43" s="696"/>
      <c r="D43" s="694">
        <v>6003909.0499999998</v>
      </c>
      <c r="E43" s="669">
        <v>0</v>
      </c>
      <c r="F43" s="694">
        <f t="shared" si="10"/>
        <v>6003909.0499999998</v>
      </c>
      <c r="G43" s="669">
        <v>3692027.63</v>
      </c>
      <c r="H43" s="669">
        <v>3692027.63</v>
      </c>
      <c r="I43" s="669">
        <f t="shared" si="6"/>
        <v>2311881.42</v>
      </c>
    </row>
    <row r="44" spans="2:9">
      <c r="B44" s="695" t="s">
        <v>1250</v>
      </c>
      <c r="C44" s="696"/>
      <c r="D44" s="694"/>
      <c r="E44" s="669"/>
      <c r="F44" s="694">
        <f t="shared" si="10"/>
        <v>0</v>
      </c>
      <c r="G44" s="669"/>
      <c r="H44" s="669"/>
      <c r="I44" s="669">
        <f t="shared" si="6"/>
        <v>0</v>
      </c>
    </row>
    <row r="45" spans="2:9">
      <c r="B45" s="695" t="s">
        <v>1251</v>
      </c>
      <c r="C45" s="696"/>
      <c r="D45" s="694"/>
      <c r="E45" s="669"/>
      <c r="F45" s="694">
        <f t="shared" si="10"/>
        <v>0</v>
      </c>
      <c r="G45" s="669"/>
      <c r="H45" s="669"/>
      <c r="I45" s="669">
        <f t="shared" si="6"/>
        <v>0</v>
      </c>
    </row>
    <row r="46" spans="2:9">
      <c r="B46" s="695" t="s">
        <v>1252</v>
      </c>
      <c r="C46" s="696"/>
      <c r="D46" s="694"/>
      <c r="E46" s="669"/>
      <c r="F46" s="694">
        <f t="shared" si="10"/>
        <v>0</v>
      </c>
      <c r="G46" s="669"/>
      <c r="H46" s="669"/>
      <c r="I46" s="669">
        <f t="shared" si="6"/>
        <v>0</v>
      </c>
    </row>
    <row r="47" spans="2:9">
      <c r="B47" s="695" t="s">
        <v>1253</v>
      </c>
      <c r="C47" s="696"/>
      <c r="D47" s="694">
        <v>50000</v>
      </c>
      <c r="E47" s="669">
        <v>0</v>
      </c>
      <c r="F47" s="694">
        <f t="shared" si="10"/>
        <v>50000</v>
      </c>
      <c r="G47" s="669">
        <v>0</v>
      </c>
      <c r="H47" s="669">
        <v>0</v>
      </c>
      <c r="I47" s="669">
        <f t="shared" si="6"/>
        <v>50000</v>
      </c>
    </row>
    <row r="48" spans="2:9">
      <c r="B48" s="695" t="s">
        <v>1254</v>
      </c>
      <c r="C48" s="696"/>
      <c r="D48" s="694"/>
      <c r="E48" s="669"/>
      <c r="F48" s="694">
        <f t="shared" si="10"/>
        <v>0</v>
      </c>
      <c r="G48" s="669"/>
      <c r="H48" s="669"/>
      <c r="I48" s="669">
        <f t="shared" si="6"/>
        <v>0</v>
      </c>
    </row>
    <row r="49" spans="2:9" ht="12.75" customHeight="1">
      <c r="B49" s="1142" t="s">
        <v>1255</v>
      </c>
      <c r="C49" s="1143"/>
      <c r="D49" s="694">
        <f t="shared" ref="D49:I49" si="11">SUM(D50:D58)</f>
        <v>400000</v>
      </c>
      <c r="E49" s="694">
        <f t="shared" si="11"/>
        <v>0</v>
      </c>
      <c r="F49" s="694">
        <f t="shared" si="11"/>
        <v>400000</v>
      </c>
      <c r="G49" s="694">
        <f t="shared" si="11"/>
        <v>0</v>
      </c>
      <c r="H49" s="694">
        <f t="shared" si="11"/>
        <v>0</v>
      </c>
      <c r="I49" s="694">
        <f t="shared" si="11"/>
        <v>400000</v>
      </c>
    </row>
    <row r="50" spans="2:9">
      <c r="B50" s="695" t="s">
        <v>1256</v>
      </c>
      <c r="C50" s="696"/>
      <c r="D50" s="694">
        <v>100000</v>
      </c>
      <c r="E50" s="669">
        <v>0</v>
      </c>
      <c r="F50" s="694">
        <f t="shared" si="10"/>
        <v>100000</v>
      </c>
      <c r="G50" s="669">
        <v>0</v>
      </c>
      <c r="H50" s="669">
        <v>0</v>
      </c>
      <c r="I50" s="669">
        <f t="shared" si="6"/>
        <v>100000</v>
      </c>
    </row>
    <row r="51" spans="2:9">
      <c r="B51" s="695" t="s">
        <v>1257</v>
      </c>
      <c r="C51" s="696"/>
      <c r="D51" s="694">
        <v>100000</v>
      </c>
      <c r="E51" s="669">
        <v>0</v>
      </c>
      <c r="F51" s="694">
        <f t="shared" si="10"/>
        <v>100000</v>
      </c>
      <c r="G51" s="669">
        <v>0</v>
      </c>
      <c r="H51" s="669">
        <v>0</v>
      </c>
      <c r="I51" s="669">
        <f t="shared" si="6"/>
        <v>100000</v>
      </c>
    </row>
    <row r="52" spans="2:9">
      <c r="B52" s="695" t="s">
        <v>1258</v>
      </c>
      <c r="C52" s="696"/>
      <c r="D52" s="694"/>
      <c r="E52" s="669"/>
      <c r="F52" s="694">
        <f t="shared" si="10"/>
        <v>0</v>
      </c>
      <c r="G52" s="669"/>
      <c r="H52" s="669"/>
      <c r="I52" s="669">
        <f t="shared" si="6"/>
        <v>0</v>
      </c>
    </row>
    <row r="53" spans="2:9">
      <c r="B53" s="695" t="s">
        <v>1259</v>
      </c>
      <c r="C53" s="696"/>
      <c r="D53" s="694"/>
      <c r="E53" s="669"/>
      <c r="F53" s="694">
        <f t="shared" si="10"/>
        <v>0</v>
      </c>
      <c r="G53" s="669"/>
      <c r="H53" s="669"/>
      <c r="I53" s="669">
        <f t="shared" si="6"/>
        <v>0</v>
      </c>
    </row>
    <row r="54" spans="2:9">
      <c r="B54" s="695" t="s">
        <v>1260</v>
      </c>
      <c r="C54" s="696"/>
      <c r="D54" s="694"/>
      <c r="E54" s="669"/>
      <c r="F54" s="694">
        <f t="shared" si="10"/>
        <v>0</v>
      </c>
      <c r="G54" s="669"/>
      <c r="H54" s="669"/>
      <c r="I54" s="669">
        <f t="shared" si="6"/>
        <v>0</v>
      </c>
    </row>
    <row r="55" spans="2:9">
      <c r="B55" s="695" t="s">
        <v>1261</v>
      </c>
      <c r="C55" s="696"/>
      <c r="D55" s="694">
        <v>100000</v>
      </c>
      <c r="E55" s="669">
        <v>0</v>
      </c>
      <c r="F55" s="694">
        <f t="shared" si="10"/>
        <v>100000</v>
      </c>
      <c r="G55" s="669">
        <v>0</v>
      </c>
      <c r="H55" s="669">
        <v>0</v>
      </c>
      <c r="I55" s="669">
        <f t="shared" si="6"/>
        <v>100000</v>
      </c>
    </row>
    <row r="56" spans="2:9">
      <c r="B56" s="695" t="s">
        <v>1262</v>
      </c>
      <c r="C56" s="696"/>
      <c r="D56" s="694"/>
      <c r="E56" s="669"/>
      <c r="F56" s="694">
        <f t="shared" si="10"/>
        <v>0</v>
      </c>
      <c r="G56" s="669"/>
      <c r="H56" s="669"/>
      <c r="I56" s="669">
        <f t="shared" si="6"/>
        <v>0</v>
      </c>
    </row>
    <row r="57" spans="2:9">
      <c r="B57" s="695" t="s">
        <v>1263</v>
      </c>
      <c r="C57" s="696"/>
      <c r="D57" s="694"/>
      <c r="E57" s="669"/>
      <c r="F57" s="694">
        <f t="shared" si="10"/>
        <v>0</v>
      </c>
      <c r="G57" s="669"/>
      <c r="H57" s="669"/>
      <c r="I57" s="669">
        <f t="shared" si="6"/>
        <v>0</v>
      </c>
    </row>
    <row r="58" spans="2:9">
      <c r="B58" s="695" t="s">
        <v>1264</v>
      </c>
      <c r="C58" s="696"/>
      <c r="D58" s="694">
        <v>100000</v>
      </c>
      <c r="E58" s="669">
        <v>0</v>
      </c>
      <c r="F58" s="694">
        <f t="shared" si="10"/>
        <v>100000</v>
      </c>
      <c r="G58" s="669">
        <v>0</v>
      </c>
      <c r="H58" s="669">
        <v>0</v>
      </c>
      <c r="I58" s="669">
        <f t="shared" si="6"/>
        <v>100000</v>
      </c>
    </row>
    <row r="59" spans="2:9">
      <c r="B59" s="692" t="s">
        <v>1265</v>
      </c>
      <c r="C59" s="693"/>
      <c r="D59" s="694">
        <f>SUM(D60:D62)</f>
        <v>0</v>
      </c>
      <c r="E59" s="694">
        <f>SUM(E60:E62)</f>
        <v>0</v>
      </c>
      <c r="F59" s="694">
        <f>SUM(F60:F62)</f>
        <v>0</v>
      </c>
      <c r="G59" s="694">
        <f>SUM(G60:G62)</f>
        <v>0</v>
      </c>
      <c r="H59" s="694">
        <f>SUM(H60:H62)</f>
        <v>0</v>
      </c>
      <c r="I59" s="669">
        <f t="shared" si="6"/>
        <v>0</v>
      </c>
    </row>
    <row r="60" spans="2:9">
      <c r="B60" s="695" t="s">
        <v>1266</v>
      </c>
      <c r="C60" s="696"/>
      <c r="D60" s="694"/>
      <c r="E60" s="669"/>
      <c r="F60" s="694">
        <f t="shared" si="10"/>
        <v>0</v>
      </c>
      <c r="G60" s="669"/>
      <c r="H60" s="669"/>
      <c r="I60" s="669">
        <f t="shared" si="6"/>
        <v>0</v>
      </c>
    </row>
    <row r="61" spans="2:9">
      <c r="B61" s="695" t="s">
        <v>1267</v>
      </c>
      <c r="C61" s="696"/>
      <c r="D61" s="694"/>
      <c r="E61" s="669"/>
      <c r="F61" s="694">
        <f t="shared" si="10"/>
        <v>0</v>
      </c>
      <c r="G61" s="669"/>
      <c r="H61" s="669"/>
      <c r="I61" s="669">
        <f t="shared" si="6"/>
        <v>0</v>
      </c>
    </row>
    <row r="62" spans="2:9">
      <c r="B62" s="695" t="s">
        <v>1268</v>
      </c>
      <c r="C62" s="696"/>
      <c r="D62" s="694"/>
      <c r="E62" s="669"/>
      <c r="F62" s="694">
        <f t="shared" si="10"/>
        <v>0</v>
      </c>
      <c r="G62" s="669"/>
      <c r="H62" s="669"/>
      <c r="I62" s="669">
        <f t="shared" si="6"/>
        <v>0</v>
      </c>
    </row>
    <row r="63" spans="2:9" ht="12.75" customHeight="1">
      <c r="B63" s="1142" t="s">
        <v>1269</v>
      </c>
      <c r="C63" s="1143"/>
      <c r="D63" s="694">
        <f>SUM(D64:D71)</f>
        <v>0</v>
      </c>
      <c r="E63" s="694">
        <f>SUM(E64:E71)</f>
        <v>0</v>
      </c>
      <c r="F63" s="694">
        <f>F64+F65+F66+F67+F68+F70+F71</f>
        <v>0</v>
      </c>
      <c r="G63" s="694">
        <f>SUM(G64:G71)</f>
        <v>0</v>
      </c>
      <c r="H63" s="694">
        <f>SUM(H64:H71)</f>
        <v>0</v>
      </c>
      <c r="I63" s="669">
        <f t="shared" si="6"/>
        <v>0</v>
      </c>
    </row>
    <row r="64" spans="2:9">
      <c r="B64" s="695" t="s">
        <v>1270</v>
      </c>
      <c r="C64" s="696"/>
      <c r="D64" s="694"/>
      <c r="E64" s="669"/>
      <c r="F64" s="694">
        <f t="shared" si="10"/>
        <v>0</v>
      </c>
      <c r="G64" s="669"/>
      <c r="H64" s="669"/>
      <c r="I64" s="669">
        <f t="shared" si="6"/>
        <v>0</v>
      </c>
    </row>
    <row r="65" spans="2:9">
      <c r="B65" s="695" t="s">
        <v>1271</v>
      </c>
      <c r="C65" s="696"/>
      <c r="D65" s="694"/>
      <c r="E65" s="669"/>
      <c r="F65" s="694">
        <f t="shared" si="10"/>
        <v>0</v>
      </c>
      <c r="G65" s="669"/>
      <c r="H65" s="669"/>
      <c r="I65" s="669">
        <f t="shared" si="6"/>
        <v>0</v>
      </c>
    </row>
    <row r="66" spans="2:9">
      <c r="B66" s="695" t="s">
        <v>1272</v>
      </c>
      <c r="C66" s="696"/>
      <c r="D66" s="694"/>
      <c r="E66" s="669"/>
      <c r="F66" s="694">
        <f t="shared" si="10"/>
        <v>0</v>
      </c>
      <c r="G66" s="669"/>
      <c r="H66" s="669"/>
      <c r="I66" s="669">
        <f t="shared" si="6"/>
        <v>0</v>
      </c>
    </row>
    <row r="67" spans="2:9">
      <c r="B67" s="695" t="s">
        <v>1273</v>
      </c>
      <c r="C67" s="696"/>
      <c r="D67" s="694"/>
      <c r="E67" s="669"/>
      <c r="F67" s="694">
        <f t="shared" si="10"/>
        <v>0</v>
      </c>
      <c r="G67" s="669"/>
      <c r="H67" s="669"/>
      <c r="I67" s="669">
        <f t="shared" si="6"/>
        <v>0</v>
      </c>
    </row>
    <row r="68" spans="2:9">
      <c r="B68" s="695" t="s">
        <v>1274</v>
      </c>
      <c r="C68" s="696"/>
      <c r="D68" s="694"/>
      <c r="E68" s="669"/>
      <c r="F68" s="694">
        <f t="shared" si="10"/>
        <v>0</v>
      </c>
      <c r="G68" s="669"/>
      <c r="H68" s="669"/>
      <c r="I68" s="669">
        <f t="shared" si="6"/>
        <v>0</v>
      </c>
    </row>
    <row r="69" spans="2:9">
      <c r="B69" s="695" t="s">
        <v>1275</v>
      </c>
      <c r="C69" s="696"/>
      <c r="D69" s="694"/>
      <c r="E69" s="669"/>
      <c r="F69" s="694">
        <f t="shared" si="10"/>
        <v>0</v>
      </c>
      <c r="G69" s="669"/>
      <c r="H69" s="669"/>
      <c r="I69" s="669">
        <f t="shared" si="6"/>
        <v>0</v>
      </c>
    </row>
    <row r="70" spans="2:9">
      <c r="B70" s="695" t="s">
        <v>1276</v>
      </c>
      <c r="C70" s="696"/>
      <c r="D70" s="694"/>
      <c r="E70" s="669"/>
      <c r="F70" s="694">
        <f t="shared" si="10"/>
        <v>0</v>
      </c>
      <c r="G70" s="669"/>
      <c r="H70" s="669"/>
      <c r="I70" s="669">
        <f t="shared" si="6"/>
        <v>0</v>
      </c>
    </row>
    <row r="71" spans="2:9">
      <c r="B71" s="695" t="s">
        <v>1277</v>
      </c>
      <c r="C71" s="696"/>
      <c r="D71" s="694"/>
      <c r="E71" s="669"/>
      <c r="F71" s="694">
        <f t="shared" si="10"/>
        <v>0</v>
      </c>
      <c r="G71" s="669"/>
      <c r="H71" s="669"/>
      <c r="I71" s="669">
        <f t="shared" si="6"/>
        <v>0</v>
      </c>
    </row>
    <row r="72" spans="2:9">
      <c r="B72" s="692" t="s">
        <v>1278</v>
      </c>
      <c r="C72" s="693"/>
      <c r="D72" s="694">
        <f>SUM(D73:D75)</f>
        <v>0</v>
      </c>
      <c r="E72" s="694">
        <f>SUM(E73:E75)</f>
        <v>0</v>
      </c>
      <c r="F72" s="694">
        <f>SUM(F73:F75)</f>
        <v>0</v>
      </c>
      <c r="G72" s="694">
        <f>SUM(G73:G75)</f>
        <v>0</v>
      </c>
      <c r="H72" s="694">
        <f>SUM(H73:H75)</f>
        <v>0</v>
      </c>
      <c r="I72" s="669">
        <f t="shared" si="6"/>
        <v>0</v>
      </c>
    </row>
    <row r="73" spans="2:9">
      <c r="B73" s="695" t="s">
        <v>1279</v>
      </c>
      <c r="C73" s="696"/>
      <c r="D73" s="694"/>
      <c r="E73" s="669"/>
      <c r="F73" s="694">
        <f t="shared" si="10"/>
        <v>0</v>
      </c>
      <c r="G73" s="669"/>
      <c r="H73" s="669"/>
      <c r="I73" s="669">
        <f t="shared" si="6"/>
        <v>0</v>
      </c>
    </row>
    <row r="74" spans="2:9">
      <c r="B74" s="695" t="s">
        <v>1280</v>
      </c>
      <c r="C74" s="696"/>
      <c r="D74" s="694"/>
      <c r="E74" s="669"/>
      <c r="F74" s="694">
        <f t="shared" si="10"/>
        <v>0</v>
      </c>
      <c r="G74" s="669"/>
      <c r="H74" s="669"/>
      <c r="I74" s="669">
        <f t="shared" si="6"/>
        <v>0</v>
      </c>
    </row>
    <row r="75" spans="2:9">
      <c r="B75" s="695" t="s">
        <v>1281</v>
      </c>
      <c r="C75" s="696"/>
      <c r="D75" s="694"/>
      <c r="E75" s="669"/>
      <c r="F75" s="694">
        <f t="shared" si="10"/>
        <v>0</v>
      </c>
      <c r="G75" s="669"/>
      <c r="H75" s="669"/>
      <c r="I75" s="669">
        <f t="shared" si="6"/>
        <v>0</v>
      </c>
    </row>
    <row r="76" spans="2:9">
      <c r="B76" s="692" t="s">
        <v>1282</v>
      </c>
      <c r="C76" s="693"/>
      <c r="D76" s="694">
        <f>SUM(D77:D83)</f>
        <v>0</v>
      </c>
      <c r="E76" s="694">
        <f>SUM(E77:E83)</f>
        <v>0</v>
      </c>
      <c r="F76" s="694">
        <f>SUM(F77:F83)</f>
        <v>0</v>
      </c>
      <c r="G76" s="694">
        <f>SUM(G77:G83)</f>
        <v>0</v>
      </c>
      <c r="H76" s="694">
        <f>SUM(H77:H83)</f>
        <v>0</v>
      </c>
      <c r="I76" s="669">
        <f t="shared" si="6"/>
        <v>0</v>
      </c>
    </row>
    <row r="77" spans="2:9">
      <c r="B77" s="695" t="s">
        <v>1283</v>
      </c>
      <c r="C77" s="696"/>
      <c r="D77" s="694"/>
      <c r="E77" s="669"/>
      <c r="F77" s="694">
        <f t="shared" si="10"/>
        <v>0</v>
      </c>
      <c r="G77" s="669"/>
      <c r="H77" s="669"/>
      <c r="I77" s="669">
        <f t="shared" si="6"/>
        <v>0</v>
      </c>
    </row>
    <row r="78" spans="2:9">
      <c r="B78" s="695" t="s">
        <v>1284</v>
      </c>
      <c r="C78" s="696"/>
      <c r="D78" s="694"/>
      <c r="E78" s="669"/>
      <c r="F78" s="694">
        <f t="shared" si="10"/>
        <v>0</v>
      </c>
      <c r="G78" s="669"/>
      <c r="H78" s="669"/>
      <c r="I78" s="669">
        <f t="shared" si="6"/>
        <v>0</v>
      </c>
    </row>
    <row r="79" spans="2:9">
      <c r="B79" s="695" t="s">
        <v>1285</v>
      </c>
      <c r="C79" s="696"/>
      <c r="D79" s="694"/>
      <c r="E79" s="669"/>
      <c r="F79" s="694">
        <f t="shared" si="10"/>
        <v>0</v>
      </c>
      <c r="G79" s="669"/>
      <c r="H79" s="669"/>
      <c r="I79" s="669">
        <f t="shared" si="6"/>
        <v>0</v>
      </c>
    </row>
    <row r="80" spans="2:9">
      <c r="B80" s="695" t="s">
        <v>1286</v>
      </c>
      <c r="C80" s="696"/>
      <c r="D80" s="694"/>
      <c r="E80" s="669"/>
      <c r="F80" s="694">
        <f t="shared" si="10"/>
        <v>0</v>
      </c>
      <c r="G80" s="669"/>
      <c r="H80" s="669"/>
      <c r="I80" s="669">
        <f t="shared" si="6"/>
        <v>0</v>
      </c>
    </row>
    <row r="81" spans="2:9">
      <c r="B81" s="695" t="s">
        <v>1287</v>
      </c>
      <c r="C81" s="696"/>
      <c r="D81" s="694"/>
      <c r="E81" s="669"/>
      <c r="F81" s="694">
        <f t="shared" si="10"/>
        <v>0</v>
      </c>
      <c r="G81" s="669"/>
      <c r="H81" s="669"/>
      <c r="I81" s="669">
        <f t="shared" si="6"/>
        <v>0</v>
      </c>
    </row>
    <row r="82" spans="2:9">
      <c r="B82" s="695" t="s">
        <v>1288</v>
      </c>
      <c r="C82" s="696"/>
      <c r="D82" s="694"/>
      <c r="E82" s="669"/>
      <c r="F82" s="694">
        <f t="shared" si="10"/>
        <v>0</v>
      </c>
      <c r="G82" s="669"/>
      <c r="H82" s="669"/>
      <c r="I82" s="669">
        <f t="shared" si="6"/>
        <v>0</v>
      </c>
    </row>
    <row r="83" spans="2:9">
      <c r="B83" s="695" t="s">
        <v>1289</v>
      </c>
      <c r="C83" s="696"/>
      <c r="D83" s="694"/>
      <c r="E83" s="669"/>
      <c r="F83" s="694">
        <f t="shared" si="10"/>
        <v>0</v>
      </c>
      <c r="G83" s="669"/>
      <c r="H83" s="669"/>
      <c r="I83" s="669">
        <f t="shared" si="6"/>
        <v>0</v>
      </c>
    </row>
    <row r="84" spans="2:9">
      <c r="B84" s="697"/>
      <c r="C84" s="698"/>
      <c r="D84" s="699"/>
      <c r="E84" s="700"/>
      <c r="F84" s="700"/>
      <c r="G84" s="700"/>
      <c r="H84" s="700"/>
      <c r="I84" s="700"/>
    </row>
    <row r="85" spans="2:9">
      <c r="B85" s="701" t="s">
        <v>1290</v>
      </c>
      <c r="C85" s="702"/>
      <c r="D85" s="703">
        <f t="shared" ref="D85:I85" si="12">D86+D104+D94+D114+D124+D134+D138+D147+D151</f>
        <v>16361030</v>
      </c>
      <c r="E85" s="703">
        <f>E86+E104+E94+E114+E124+E134+E138+E147+E151</f>
        <v>651847.5</v>
      </c>
      <c r="F85" s="703">
        <f t="shared" si="12"/>
        <v>17012877.5</v>
      </c>
      <c r="G85" s="703">
        <f>G86+G104+G94+G114+G124+G134+G138+G147+G151</f>
        <v>7256148.0899999999</v>
      </c>
      <c r="H85" s="703">
        <f>H86+H104+H94+H114+H124+H134+H138+H147+H151</f>
        <v>7256148.0899999999</v>
      </c>
      <c r="I85" s="703">
        <f t="shared" si="12"/>
        <v>9756729.4100000001</v>
      </c>
    </row>
    <row r="86" spans="2:9">
      <c r="B86" s="692" t="s">
        <v>1217</v>
      </c>
      <c r="C86" s="693"/>
      <c r="D86" s="694">
        <f>SUM(D87:D93)</f>
        <v>1100000</v>
      </c>
      <c r="E86" s="694">
        <f>SUM(E87:E93)</f>
        <v>0</v>
      </c>
      <c r="F86" s="694">
        <f>SUM(F87:F93)</f>
        <v>1100000</v>
      </c>
      <c r="G86" s="694">
        <f>SUM(G87:G93)</f>
        <v>358553.88</v>
      </c>
      <c r="H86" s="694">
        <f>SUM(H87:H93)</f>
        <v>358553.88</v>
      </c>
      <c r="I86" s="669">
        <f t="shared" ref="I86:I149" si="13">F86-G86</f>
        <v>741446.12</v>
      </c>
    </row>
    <row r="87" spans="2:9">
      <c r="B87" s="695" t="s">
        <v>1218</v>
      </c>
      <c r="C87" s="696"/>
      <c r="D87" s="694">
        <v>1100000</v>
      </c>
      <c r="E87" s="669">
        <v>0</v>
      </c>
      <c r="F87" s="694">
        <f t="shared" ref="F87:F103" si="14">D87+E87</f>
        <v>1100000</v>
      </c>
      <c r="G87" s="669">
        <v>358553.88</v>
      </c>
      <c r="H87" s="669">
        <v>358553.88</v>
      </c>
      <c r="I87" s="669">
        <f t="shared" si="13"/>
        <v>741446.12</v>
      </c>
    </row>
    <row r="88" spans="2:9">
      <c r="B88" s="695" t="s">
        <v>1219</v>
      </c>
      <c r="C88" s="696"/>
      <c r="D88" s="694"/>
      <c r="E88" s="669"/>
      <c r="F88" s="694">
        <f t="shared" si="14"/>
        <v>0</v>
      </c>
      <c r="G88" s="669"/>
      <c r="H88" s="669"/>
      <c r="I88" s="669">
        <f t="shared" si="13"/>
        <v>0</v>
      </c>
    </row>
    <row r="89" spans="2:9">
      <c r="B89" s="695" t="s">
        <v>1220</v>
      </c>
      <c r="C89" s="696"/>
      <c r="D89" s="694"/>
      <c r="E89" s="669"/>
      <c r="F89" s="694">
        <f t="shared" si="14"/>
        <v>0</v>
      </c>
      <c r="G89" s="669"/>
      <c r="H89" s="669"/>
      <c r="I89" s="669">
        <f t="shared" si="13"/>
        <v>0</v>
      </c>
    </row>
    <row r="90" spans="2:9">
      <c r="B90" s="695" t="s">
        <v>1221</v>
      </c>
      <c r="C90" s="696"/>
      <c r="D90" s="694"/>
      <c r="E90" s="669"/>
      <c r="F90" s="694">
        <f t="shared" si="14"/>
        <v>0</v>
      </c>
      <c r="G90" s="669"/>
      <c r="H90" s="669"/>
      <c r="I90" s="669">
        <f t="shared" si="13"/>
        <v>0</v>
      </c>
    </row>
    <row r="91" spans="2:9">
      <c r="B91" s="695" t="s">
        <v>1222</v>
      </c>
      <c r="C91" s="696"/>
      <c r="D91" s="694"/>
      <c r="E91" s="669"/>
      <c r="F91" s="694">
        <f t="shared" si="14"/>
        <v>0</v>
      </c>
      <c r="G91" s="669"/>
      <c r="H91" s="669"/>
      <c r="I91" s="669">
        <f t="shared" si="13"/>
        <v>0</v>
      </c>
    </row>
    <row r="92" spans="2:9">
      <c r="B92" s="695" t="s">
        <v>1223</v>
      </c>
      <c r="C92" s="696"/>
      <c r="D92" s="694"/>
      <c r="E92" s="669"/>
      <c r="F92" s="694">
        <f t="shared" si="14"/>
        <v>0</v>
      </c>
      <c r="G92" s="669"/>
      <c r="H92" s="669"/>
      <c r="I92" s="669">
        <f t="shared" si="13"/>
        <v>0</v>
      </c>
    </row>
    <row r="93" spans="2:9">
      <c r="B93" s="695" t="s">
        <v>1224</v>
      </c>
      <c r="C93" s="696"/>
      <c r="D93" s="694"/>
      <c r="E93" s="669"/>
      <c r="F93" s="694">
        <f t="shared" si="14"/>
        <v>0</v>
      </c>
      <c r="G93" s="669"/>
      <c r="H93" s="669"/>
      <c r="I93" s="669">
        <f t="shared" si="13"/>
        <v>0</v>
      </c>
    </row>
    <row r="94" spans="2:9">
      <c r="B94" s="692" t="s">
        <v>1225</v>
      </c>
      <c r="C94" s="693"/>
      <c r="D94" s="694">
        <f>SUM(D95:D103)</f>
        <v>1086232</v>
      </c>
      <c r="E94" s="694">
        <f>SUM(E95:E103)</f>
        <v>0</v>
      </c>
      <c r="F94" s="694">
        <f>SUM(F95:F103)</f>
        <v>1086232</v>
      </c>
      <c r="G94" s="694">
        <f>SUM(G95:G103)</f>
        <v>0</v>
      </c>
      <c r="H94" s="694">
        <f>SUM(H95:H103)</f>
        <v>0</v>
      </c>
      <c r="I94" s="669">
        <f t="shared" si="13"/>
        <v>1086232</v>
      </c>
    </row>
    <row r="95" spans="2:9">
      <c r="B95" s="695" t="s">
        <v>1226</v>
      </c>
      <c r="C95" s="696"/>
      <c r="D95" s="694"/>
      <c r="E95" s="669"/>
      <c r="F95" s="694">
        <f t="shared" si="14"/>
        <v>0</v>
      </c>
      <c r="G95" s="669"/>
      <c r="H95" s="669"/>
      <c r="I95" s="669">
        <f t="shared" si="13"/>
        <v>0</v>
      </c>
    </row>
    <row r="96" spans="2:9">
      <c r="B96" s="695" t="s">
        <v>1227</v>
      </c>
      <c r="C96" s="696"/>
      <c r="D96" s="694"/>
      <c r="E96" s="669"/>
      <c r="F96" s="694">
        <f t="shared" si="14"/>
        <v>0</v>
      </c>
      <c r="G96" s="669"/>
      <c r="H96" s="669"/>
      <c r="I96" s="669">
        <f t="shared" si="13"/>
        <v>0</v>
      </c>
    </row>
    <row r="97" spans="2:9">
      <c r="B97" s="695" t="s">
        <v>1228</v>
      </c>
      <c r="C97" s="696"/>
      <c r="D97" s="694"/>
      <c r="E97" s="669"/>
      <c r="F97" s="694">
        <f t="shared" si="14"/>
        <v>0</v>
      </c>
      <c r="G97" s="669"/>
      <c r="H97" s="669"/>
      <c r="I97" s="669">
        <f t="shared" si="13"/>
        <v>0</v>
      </c>
    </row>
    <row r="98" spans="2:9">
      <c r="B98" s="695" t="s">
        <v>1229</v>
      </c>
      <c r="C98" s="696"/>
      <c r="D98" s="694"/>
      <c r="E98" s="669"/>
      <c r="F98" s="694">
        <f t="shared" si="14"/>
        <v>0</v>
      </c>
      <c r="G98" s="669"/>
      <c r="H98" s="669"/>
      <c r="I98" s="669">
        <f t="shared" si="13"/>
        <v>0</v>
      </c>
    </row>
    <row r="99" spans="2:9">
      <c r="B99" s="695" t="s">
        <v>1230</v>
      </c>
      <c r="C99" s="696"/>
      <c r="D99" s="694"/>
      <c r="E99" s="669"/>
      <c r="F99" s="694">
        <f t="shared" si="14"/>
        <v>0</v>
      </c>
      <c r="G99" s="669"/>
      <c r="H99" s="669"/>
      <c r="I99" s="669">
        <f t="shared" si="13"/>
        <v>0</v>
      </c>
    </row>
    <row r="100" spans="2:9">
      <c r="B100" s="695" t="s">
        <v>1231</v>
      </c>
      <c r="C100" s="696"/>
      <c r="D100" s="694">
        <v>1086232</v>
      </c>
      <c r="E100" s="669">
        <v>0</v>
      </c>
      <c r="F100" s="694">
        <f t="shared" si="14"/>
        <v>1086232</v>
      </c>
      <c r="G100" s="669">
        <v>0</v>
      </c>
      <c r="H100" s="669">
        <v>0</v>
      </c>
      <c r="I100" s="669">
        <f t="shared" si="13"/>
        <v>1086232</v>
      </c>
    </row>
    <row r="101" spans="2:9">
      <c r="B101" s="695" t="s">
        <v>1232</v>
      </c>
      <c r="C101" s="696"/>
      <c r="D101" s="694"/>
      <c r="E101" s="669"/>
      <c r="F101" s="694">
        <f t="shared" si="14"/>
        <v>0</v>
      </c>
      <c r="G101" s="669"/>
      <c r="H101" s="669"/>
      <c r="I101" s="669">
        <f t="shared" si="13"/>
        <v>0</v>
      </c>
    </row>
    <row r="102" spans="2:9">
      <c r="B102" s="695" t="s">
        <v>1233</v>
      </c>
      <c r="C102" s="696"/>
      <c r="D102" s="694"/>
      <c r="E102" s="669"/>
      <c r="F102" s="694">
        <f t="shared" si="14"/>
        <v>0</v>
      </c>
      <c r="G102" s="669"/>
      <c r="H102" s="669"/>
      <c r="I102" s="669">
        <f t="shared" si="13"/>
        <v>0</v>
      </c>
    </row>
    <row r="103" spans="2:9">
      <c r="B103" s="695" t="s">
        <v>1234</v>
      </c>
      <c r="C103" s="696"/>
      <c r="D103" s="694"/>
      <c r="E103" s="669"/>
      <c r="F103" s="694">
        <f t="shared" si="14"/>
        <v>0</v>
      </c>
      <c r="G103" s="669"/>
      <c r="H103" s="669"/>
      <c r="I103" s="669">
        <f t="shared" si="13"/>
        <v>0</v>
      </c>
    </row>
    <row r="104" spans="2:9">
      <c r="B104" s="692" t="s">
        <v>1235</v>
      </c>
      <c r="C104" s="693"/>
      <c r="D104" s="694">
        <f>SUM(D105:D113)</f>
        <v>1610000</v>
      </c>
      <c r="E104" s="694">
        <f>SUM(E105:E113)</f>
        <v>0</v>
      </c>
      <c r="F104" s="694">
        <f>SUM(F105:F113)</f>
        <v>1610000</v>
      </c>
      <c r="G104" s="694">
        <f>SUM(G105:G113)</f>
        <v>759811.2</v>
      </c>
      <c r="H104" s="694">
        <f>SUM(H105:H113)</f>
        <v>759811.2</v>
      </c>
      <c r="I104" s="669">
        <f t="shared" si="13"/>
        <v>850188.80000000005</v>
      </c>
    </row>
    <row r="105" spans="2:9">
      <c r="B105" s="695" t="s">
        <v>1236</v>
      </c>
      <c r="C105" s="696"/>
      <c r="D105" s="694">
        <v>1600000</v>
      </c>
      <c r="E105" s="669">
        <v>0</v>
      </c>
      <c r="F105" s="669">
        <f>D105+E105</f>
        <v>1600000</v>
      </c>
      <c r="G105" s="669">
        <v>757648</v>
      </c>
      <c r="H105" s="669">
        <v>757648</v>
      </c>
      <c r="I105" s="669">
        <f t="shared" si="13"/>
        <v>842352</v>
      </c>
    </row>
    <row r="106" spans="2:9">
      <c r="B106" s="695" t="s">
        <v>1237</v>
      </c>
      <c r="C106" s="696"/>
      <c r="D106" s="694"/>
      <c r="E106" s="669"/>
      <c r="F106" s="669">
        <f t="shared" ref="F106:F113" si="15">D106+E106</f>
        <v>0</v>
      </c>
      <c r="G106" s="669"/>
      <c r="H106" s="669"/>
      <c r="I106" s="669">
        <f t="shared" si="13"/>
        <v>0</v>
      </c>
    </row>
    <row r="107" spans="2:9">
      <c r="B107" s="695" t="s">
        <v>1238</v>
      </c>
      <c r="C107" s="696"/>
      <c r="D107" s="694"/>
      <c r="E107" s="669"/>
      <c r="F107" s="669">
        <f t="shared" si="15"/>
        <v>0</v>
      </c>
      <c r="G107" s="669"/>
      <c r="H107" s="669"/>
      <c r="I107" s="669">
        <f t="shared" si="13"/>
        <v>0</v>
      </c>
    </row>
    <row r="108" spans="2:9">
      <c r="B108" s="695" t="s">
        <v>1239</v>
      </c>
      <c r="C108" s="696"/>
      <c r="D108" s="694">
        <v>10000</v>
      </c>
      <c r="E108" s="669">
        <v>0</v>
      </c>
      <c r="F108" s="669">
        <f t="shared" si="15"/>
        <v>10000</v>
      </c>
      <c r="G108" s="669">
        <v>2163.1999999999998</v>
      </c>
      <c r="H108" s="669">
        <v>2163.1999999999998</v>
      </c>
      <c r="I108" s="669">
        <f t="shared" si="13"/>
        <v>7836.8</v>
      </c>
    </row>
    <row r="109" spans="2:9">
      <c r="B109" s="695" t="s">
        <v>1240</v>
      </c>
      <c r="C109" s="696"/>
      <c r="D109" s="694"/>
      <c r="E109" s="669"/>
      <c r="F109" s="669">
        <f t="shared" si="15"/>
        <v>0</v>
      </c>
      <c r="G109" s="669"/>
      <c r="H109" s="669"/>
      <c r="I109" s="669">
        <f t="shared" si="13"/>
        <v>0</v>
      </c>
    </row>
    <row r="110" spans="2:9">
      <c r="B110" s="695" t="s">
        <v>1241</v>
      </c>
      <c r="C110" s="696"/>
      <c r="D110" s="694"/>
      <c r="E110" s="669"/>
      <c r="F110" s="669">
        <f t="shared" si="15"/>
        <v>0</v>
      </c>
      <c r="G110" s="669"/>
      <c r="H110" s="669"/>
      <c r="I110" s="669">
        <f t="shared" si="13"/>
        <v>0</v>
      </c>
    </row>
    <row r="111" spans="2:9">
      <c r="B111" s="695" t="s">
        <v>1242</v>
      </c>
      <c r="C111" s="696"/>
      <c r="D111" s="694"/>
      <c r="E111" s="669"/>
      <c r="F111" s="669">
        <f t="shared" si="15"/>
        <v>0</v>
      </c>
      <c r="G111" s="669"/>
      <c r="H111" s="669"/>
      <c r="I111" s="669">
        <f t="shared" si="13"/>
        <v>0</v>
      </c>
    </row>
    <row r="112" spans="2:9">
      <c r="B112" s="695" t="s">
        <v>1243</v>
      </c>
      <c r="C112" s="696"/>
      <c r="D112" s="694"/>
      <c r="E112" s="669"/>
      <c r="F112" s="669">
        <f t="shared" si="15"/>
        <v>0</v>
      </c>
      <c r="G112" s="669"/>
      <c r="H112" s="669"/>
      <c r="I112" s="669">
        <f t="shared" si="13"/>
        <v>0</v>
      </c>
    </row>
    <row r="113" spans="2:9">
      <c r="B113" s="695" t="s">
        <v>1244</v>
      </c>
      <c r="C113" s="696"/>
      <c r="D113" s="694"/>
      <c r="E113" s="669"/>
      <c r="F113" s="669">
        <f t="shared" si="15"/>
        <v>0</v>
      </c>
      <c r="G113" s="669"/>
      <c r="H113" s="669"/>
      <c r="I113" s="669">
        <f t="shared" si="13"/>
        <v>0</v>
      </c>
    </row>
    <row r="114" spans="2:9" ht="25.5" customHeight="1">
      <c r="B114" s="1142" t="s">
        <v>1245</v>
      </c>
      <c r="C114" s="1143"/>
      <c r="D114" s="694">
        <f>SUM(D115:D123)</f>
        <v>0</v>
      </c>
      <c r="E114" s="694">
        <f>SUM(E115:E123)</f>
        <v>0</v>
      </c>
      <c r="F114" s="694">
        <f>SUM(F115:F123)</f>
        <v>0</v>
      </c>
      <c r="G114" s="694">
        <f>SUM(G115:G123)</f>
        <v>0</v>
      </c>
      <c r="H114" s="694">
        <f>SUM(H115:H123)</f>
        <v>0</v>
      </c>
      <c r="I114" s="669">
        <f t="shared" si="13"/>
        <v>0</v>
      </c>
    </row>
    <row r="115" spans="2:9">
      <c r="B115" s="695" t="s">
        <v>1246</v>
      </c>
      <c r="C115" s="696"/>
      <c r="D115" s="694"/>
      <c r="E115" s="669"/>
      <c r="F115" s="669">
        <f>D115+E115</f>
        <v>0</v>
      </c>
      <c r="G115" s="669"/>
      <c r="H115" s="669"/>
      <c r="I115" s="669">
        <f t="shared" si="13"/>
        <v>0</v>
      </c>
    </row>
    <row r="116" spans="2:9">
      <c r="B116" s="695" t="s">
        <v>1247</v>
      </c>
      <c r="C116" s="696"/>
      <c r="D116" s="694"/>
      <c r="E116" s="669"/>
      <c r="F116" s="669">
        <f t="shared" ref="F116:F123" si="16">D116+E116</f>
        <v>0</v>
      </c>
      <c r="G116" s="669"/>
      <c r="H116" s="669"/>
      <c r="I116" s="669">
        <f t="shared" si="13"/>
        <v>0</v>
      </c>
    </row>
    <row r="117" spans="2:9">
      <c r="B117" s="695" t="s">
        <v>1248</v>
      </c>
      <c r="C117" s="696"/>
      <c r="D117" s="694"/>
      <c r="E117" s="669"/>
      <c r="F117" s="669">
        <f t="shared" si="16"/>
        <v>0</v>
      </c>
      <c r="G117" s="669"/>
      <c r="H117" s="669"/>
      <c r="I117" s="669">
        <f t="shared" si="13"/>
        <v>0</v>
      </c>
    </row>
    <row r="118" spans="2:9">
      <c r="B118" s="695" t="s">
        <v>1249</v>
      </c>
      <c r="C118" s="696"/>
      <c r="D118" s="694"/>
      <c r="E118" s="669"/>
      <c r="F118" s="669">
        <f t="shared" si="16"/>
        <v>0</v>
      </c>
      <c r="G118" s="669"/>
      <c r="H118" s="669"/>
      <c r="I118" s="669">
        <f t="shared" si="13"/>
        <v>0</v>
      </c>
    </row>
    <row r="119" spans="2:9">
      <c r="B119" s="695" t="s">
        <v>1250</v>
      </c>
      <c r="C119" s="696"/>
      <c r="D119" s="694"/>
      <c r="E119" s="669"/>
      <c r="F119" s="669">
        <f t="shared" si="16"/>
        <v>0</v>
      </c>
      <c r="G119" s="669"/>
      <c r="H119" s="669"/>
      <c r="I119" s="669">
        <f t="shared" si="13"/>
        <v>0</v>
      </c>
    </row>
    <row r="120" spans="2:9">
      <c r="B120" s="695" t="s">
        <v>1251</v>
      </c>
      <c r="C120" s="696"/>
      <c r="D120" s="694"/>
      <c r="E120" s="669"/>
      <c r="F120" s="669">
        <f t="shared" si="16"/>
        <v>0</v>
      </c>
      <c r="G120" s="669"/>
      <c r="H120" s="669"/>
      <c r="I120" s="669">
        <f t="shared" si="13"/>
        <v>0</v>
      </c>
    </row>
    <row r="121" spans="2:9">
      <c r="B121" s="695" t="s">
        <v>1252</v>
      </c>
      <c r="C121" s="696"/>
      <c r="D121" s="694"/>
      <c r="E121" s="669"/>
      <c r="F121" s="669">
        <f t="shared" si="16"/>
        <v>0</v>
      </c>
      <c r="G121" s="669"/>
      <c r="H121" s="669"/>
      <c r="I121" s="669">
        <f t="shared" si="13"/>
        <v>0</v>
      </c>
    </row>
    <row r="122" spans="2:9">
      <c r="B122" s="695" t="s">
        <v>1253</v>
      </c>
      <c r="C122" s="696"/>
      <c r="D122" s="694"/>
      <c r="E122" s="669"/>
      <c r="F122" s="669">
        <f t="shared" si="16"/>
        <v>0</v>
      </c>
      <c r="G122" s="669"/>
      <c r="H122" s="669"/>
      <c r="I122" s="669">
        <f t="shared" si="13"/>
        <v>0</v>
      </c>
    </row>
    <row r="123" spans="2:9">
      <c r="B123" s="695" t="s">
        <v>1254</v>
      </c>
      <c r="C123" s="696"/>
      <c r="D123" s="694"/>
      <c r="E123" s="669"/>
      <c r="F123" s="669">
        <f t="shared" si="16"/>
        <v>0</v>
      </c>
      <c r="G123" s="669"/>
      <c r="H123" s="669"/>
      <c r="I123" s="669">
        <f t="shared" si="13"/>
        <v>0</v>
      </c>
    </row>
    <row r="124" spans="2:9">
      <c r="B124" s="692" t="s">
        <v>1255</v>
      </c>
      <c r="C124" s="693"/>
      <c r="D124" s="694">
        <f>SUM(D125:D133)</f>
        <v>0</v>
      </c>
      <c r="E124" s="694">
        <f>SUM(E125:E133)</f>
        <v>0</v>
      </c>
      <c r="F124" s="694">
        <f>SUM(F125:F133)</f>
        <v>0</v>
      </c>
      <c r="G124" s="694">
        <f>SUM(G125:G133)</f>
        <v>0</v>
      </c>
      <c r="H124" s="694">
        <f>SUM(H125:H133)</f>
        <v>0</v>
      </c>
      <c r="I124" s="669">
        <f t="shared" si="13"/>
        <v>0</v>
      </c>
    </row>
    <row r="125" spans="2:9">
      <c r="B125" s="695" t="s">
        <v>1256</v>
      </c>
      <c r="C125" s="696"/>
      <c r="D125" s="694"/>
      <c r="E125" s="669"/>
      <c r="F125" s="669">
        <f>D125+E125</f>
        <v>0</v>
      </c>
      <c r="G125" s="669"/>
      <c r="H125" s="669"/>
      <c r="I125" s="669">
        <f t="shared" si="13"/>
        <v>0</v>
      </c>
    </row>
    <row r="126" spans="2:9">
      <c r="B126" s="695" t="s">
        <v>1257</v>
      </c>
      <c r="C126" s="696"/>
      <c r="D126" s="694"/>
      <c r="E126" s="669"/>
      <c r="F126" s="669">
        <f t="shared" ref="F126:F133" si="17">D126+E126</f>
        <v>0</v>
      </c>
      <c r="G126" s="669"/>
      <c r="H126" s="669"/>
      <c r="I126" s="669">
        <f t="shared" si="13"/>
        <v>0</v>
      </c>
    </row>
    <row r="127" spans="2:9">
      <c r="B127" s="695" t="s">
        <v>1258</v>
      </c>
      <c r="C127" s="696"/>
      <c r="D127" s="694"/>
      <c r="E127" s="669"/>
      <c r="F127" s="669">
        <f t="shared" si="17"/>
        <v>0</v>
      </c>
      <c r="G127" s="669"/>
      <c r="H127" s="669"/>
      <c r="I127" s="669">
        <f t="shared" si="13"/>
        <v>0</v>
      </c>
    </row>
    <row r="128" spans="2:9">
      <c r="B128" s="695" t="s">
        <v>1259</v>
      </c>
      <c r="C128" s="696"/>
      <c r="D128" s="694"/>
      <c r="E128" s="669"/>
      <c r="F128" s="669">
        <f t="shared" si="17"/>
        <v>0</v>
      </c>
      <c r="G128" s="669"/>
      <c r="H128" s="669"/>
      <c r="I128" s="669">
        <f t="shared" si="13"/>
        <v>0</v>
      </c>
    </row>
    <row r="129" spans="2:9">
      <c r="B129" s="695" t="s">
        <v>1260</v>
      </c>
      <c r="C129" s="696"/>
      <c r="D129" s="694"/>
      <c r="E129" s="669"/>
      <c r="F129" s="669">
        <f t="shared" si="17"/>
        <v>0</v>
      </c>
      <c r="G129" s="669"/>
      <c r="H129" s="669"/>
      <c r="I129" s="669">
        <f t="shared" si="13"/>
        <v>0</v>
      </c>
    </row>
    <row r="130" spans="2:9">
      <c r="B130" s="695" t="s">
        <v>1261</v>
      </c>
      <c r="C130" s="696"/>
      <c r="D130" s="694"/>
      <c r="E130" s="669"/>
      <c r="F130" s="669">
        <f t="shared" si="17"/>
        <v>0</v>
      </c>
      <c r="G130" s="669"/>
      <c r="H130" s="669"/>
      <c r="I130" s="669">
        <f t="shared" si="13"/>
        <v>0</v>
      </c>
    </row>
    <row r="131" spans="2:9">
      <c r="B131" s="695" t="s">
        <v>1262</v>
      </c>
      <c r="C131" s="696"/>
      <c r="D131" s="694"/>
      <c r="E131" s="669"/>
      <c r="F131" s="669">
        <f t="shared" si="17"/>
        <v>0</v>
      </c>
      <c r="G131" s="669"/>
      <c r="H131" s="669"/>
      <c r="I131" s="669">
        <f t="shared" si="13"/>
        <v>0</v>
      </c>
    </row>
    <row r="132" spans="2:9">
      <c r="B132" s="695" t="s">
        <v>1263</v>
      </c>
      <c r="C132" s="696"/>
      <c r="D132" s="694"/>
      <c r="E132" s="669"/>
      <c r="F132" s="669">
        <f t="shared" si="17"/>
        <v>0</v>
      </c>
      <c r="G132" s="669"/>
      <c r="H132" s="669"/>
      <c r="I132" s="669">
        <f t="shared" si="13"/>
        <v>0</v>
      </c>
    </row>
    <row r="133" spans="2:9">
      <c r="B133" s="695" t="s">
        <v>1264</v>
      </c>
      <c r="C133" s="696"/>
      <c r="D133" s="694"/>
      <c r="E133" s="669"/>
      <c r="F133" s="669">
        <f t="shared" si="17"/>
        <v>0</v>
      </c>
      <c r="G133" s="669"/>
      <c r="H133" s="669"/>
      <c r="I133" s="669">
        <f t="shared" si="13"/>
        <v>0</v>
      </c>
    </row>
    <row r="134" spans="2:9">
      <c r="B134" s="692" t="s">
        <v>1265</v>
      </c>
      <c r="C134" s="693"/>
      <c r="D134" s="694">
        <f>SUM(D135:D137)</f>
        <v>12564798</v>
      </c>
      <c r="E134" s="694">
        <f>SUM(E135:E137)</f>
        <v>0</v>
      </c>
      <c r="F134" s="694">
        <f>SUM(F135:F137)</f>
        <v>12564798</v>
      </c>
      <c r="G134" s="694">
        <f>SUM(G135:G137)</f>
        <v>5485935.5099999998</v>
      </c>
      <c r="H134" s="694">
        <f>SUM(H135:H137)</f>
        <v>5485935.5099999998</v>
      </c>
      <c r="I134" s="669">
        <f t="shared" si="13"/>
        <v>7078862.4900000002</v>
      </c>
    </row>
    <row r="135" spans="2:9">
      <c r="B135" s="695" t="s">
        <v>1266</v>
      </c>
      <c r="C135" s="696"/>
      <c r="D135" s="694">
        <v>12564798</v>
      </c>
      <c r="E135" s="669">
        <v>0</v>
      </c>
      <c r="F135" s="669">
        <f>D135+E135</f>
        <v>12564798</v>
      </c>
      <c r="G135" s="669">
        <v>5485935.5099999998</v>
      </c>
      <c r="H135" s="669">
        <v>5485935.5099999998</v>
      </c>
      <c r="I135" s="669">
        <f t="shared" si="13"/>
        <v>7078862.4900000002</v>
      </c>
    </row>
    <row r="136" spans="2:9">
      <c r="B136" s="695" t="s">
        <v>1267</v>
      </c>
      <c r="C136" s="696"/>
      <c r="D136" s="694"/>
      <c r="E136" s="669"/>
      <c r="F136" s="669">
        <f>D136+E136</f>
        <v>0</v>
      </c>
      <c r="G136" s="669"/>
      <c r="H136" s="669"/>
      <c r="I136" s="669">
        <f t="shared" si="13"/>
        <v>0</v>
      </c>
    </row>
    <row r="137" spans="2:9">
      <c r="B137" s="695" t="s">
        <v>1268</v>
      </c>
      <c r="C137" s="696"/>
      <c r="D137" s="694"/>
      <c r="E137" s="669"/>
      <c r="F137" s="669">
        <f>D137+E137</f>
        <v>0</v>
      </c>
      <c r="G137" s="669"/>
      <c r="H137" s="669"/>
      <c r="I137" s="669">
        <f t="shared" si="13"/>
        <v>0</v>
      </c>
    </row>
    <row r="138" spans="2:9">
      <c r="B138" s="692" t="s">
        <v>1269</v>
      </c>
      <c r="C138" s="693"/>
      <c r="D138" s="694">
        <f>SUM(D139:D146)</f>
        <v>0</v>
      </c>
      <c r="E138" s="694">
        <f>SUM(E139:E146)</f>
        <v>0</v>
      </c>
      <c r="F138" s="694">
        <f>F139+F140+F141+F142+F143+F145+F146</f>
        <v>0</v>
      </c>
      <c r="G138" s="694">
        <f>SUM(G139:G146)</f>
        <v>0</v>
      </c>
      <c r="H138" s="694">
        <f>SUM(H139:H146)</f>
        <v>0</v>
      </c>
      <c r="I138" s="669">
        <f t="shared" si="13"/>
        <v>0</v>
      </c>
    </row>
    <row r="139" spans="2:9">
      <c r="B139" s="695" t="s">
        <v>1270</v>
      </c>
      <c r="C139" s="696"/>
      <c r="D139" s="694"/>
      <c r="E139" s="669"/>
      <c r="F139" s="669">
        <f>D139+E139</f>
        <v>0</v>
      </c>
      <c r="G139" s="669"/>
      <c r="H139" s="669"/>
      <c r="I139" s="669">
        <f t="shared" si="13"/>
        <v>0</v>
      </c>
    </row>
    <row r="140" spans="2:9">
      <c r="B140" s="695" t="s">
        <v>1271</v>
      </c>
      <c r="C140" s="696"/>
      <c r="D140" s="694"/>
      <c r="E140" s="669"/>
      <c r="F140" s="669">
        <f t="shared" ref="F140:F146" si="18">D140+E140</f>
        <v>0</v>
      </c>
      <c r="G140" s="669"/>
      <c r="H140" s="669"/>
      <c r="I140" s="669">
        <f t="shared" si="13"/>
        <v>0</v>
      </c>
    </row>
    <row r="141" spans="2:9">
      <c r="B141" s="695" t="s">
        <v>1272</v>
      </c>
      <c r="C141" s="696"/>
      <c r="D141" s="694"/>
      <c r="E141" s="669"/>
      <c r="F141" s="669">
        <f t="shared" si="18"/>
        <v>0</v>
      </c>
      <c r="G141" s="669"/>
      <c r="H141" s="669"/>
      <c r="I141" s="669">
        <f t="shared" si="13"/>
        <v>0</v>
      </c>
    </row>
    <row r="142" spans="2:9">
      <c r="B142" s="695" t="s">
        <v>1273</v>
      </c>
      <c r="C142" s="696"/>
      <c r="D142" s="694"/>
      <c r="E142" s="669"/>
      <c r="F142" s="669">
        <f t="shared" si="18"/>
        <v>0</v>
      </c>
      <c r="G142" s="669"/>
      <c r="H142" s="669"/>
      <c r="I142" s="669">
        <f t="shared" si="13"/>
        <v>0</v>
      </c>
    </row>
    <row r="143" spans="2:9">
      <c r="B143" s="695" t="s">
        <v>1274</v>
      </c>
      <c r="C143" s="696"/>
      <c r="D143" s="694"/>
      <c r="E143" s="669"/>
      <c r="F143" s="669">
        <f t="shared" si="18"/>
        <v>0</v>
      </c>
      <c r="G143" s="669"/>
      <c r="H143" s="669"/>
      <c r="I143" s="669">
        <f t="shared" si="13"/>
        <v>0</v>
      </c>
    </row>
    <row r="144" spans="2:9">
      <c r="B144" s="695" t="s">
        <v>1275</v>
      </c>
      <c r="C144" s="696"/>
      <c r="D144" s="694"/>
      <c r="E144" s="669"/>
      <c r="F144" s="669">
        <f t="shared" si="18"/>
        <v>0</v>
      </c>
      <c r="G144" s="669"/>
      <c r="H144" s="669"/>
      <c r="I144" s="669">
        <f t="shared" si="13"/>
        <v>0</v>
      </c>
    </row>
    <row r="145" spans="2:9">
      <c r="B145" s="695" t="s">
        <v>1276</v>
      </c>
      <c r="C145" s="696"/>
      <c r="D145" s="694"/>
      <c r="E145" s="669"/>
      <c r="F145" s="669">
        <f t="shared" si="18"/>
        <v>0</v>
      </c>
      <c r="G145" s="669"/>
      <c r="H145" s="669"/>
      <c r="I145" s="669">
        <f t="shared" si="13"/>
        <v>0</v>
      </c>
    </row>
    <row r="146" spans="2:9">
      <c r="B146" s="695" t="s">
        <v>1277</v>
      </c>
      <c r="C146" s="696"/>
      <c r="D146" s="694"/>
      <c r="E146" s="669"/>
      <c r="F146" s="669">
        <f t="shared" si="18"/>
        <v>0</v>
      </c>
      <c r="G146" s="669"/>
      <c r="H146" s="669"/>
      <c r="I146" s="669">
        <f t="shared" si="13"/>
        <v>0</v>
      </c>
    </row>
    <row r="147" spans="2:9">
      <c r="B147" s="692" t="s">
        <v>1278</v>
      </c>
      <c r="C147" s="693"/>
      <c r="D147" s="694">
        <f>SUM(D148:D150)</f>
        <v>0</v>
      </c>
      <c r="E147" s="694">
        <f>SUM(E148:E150)</f>
        <v>0</v>
      </c>
      <c r="F147" s="694">
        <f>SUM(F148:F150)</f>
        <v>0</v>
      </c>
      <c r="G147" s="694">
        <f>SUM(G148:G150)</f>
        <v>0</v>
      </c>
      <c r="H147" s="694">
        <f>SUM(H148:H150)</f>
        <v>0</v>
      </c>
      <c r="I147" s="669">
        <f t="shared" si="13"/>
        <v>0</v>
      </c>
    </row>
    <row r="148" spans="2:9">
      <c r="B148" s="695" t="s">
        <v>1279</v>
      </c>
      <c r="C148" s="696"/>
      <c r="D148" s="694"/>
      <c r="E148" s="669"/>
      <c r="F148" s="669">
        <f>D148+E148</f>
        <v>0</v>
      </c>
      <c r="G148" s="669"/>
      <c r="H148" s="669"/>
      <c r="I148" s="669">
        <f t="shared" si="13"/>
        <v>0</v>
      </c>
    </row>
    <row r="149" spans="2:9">
      <c r="B149" s="695" t="s">
        <v>1280</v>
      </c>
      <c r="C149" s="696"/>
      <c r="D149" s="694"/>
      <c r="E149" s="669"/>
      <c r="F149" s="669">
        <f>D149+E149</f>
        <v>0</v>
      </c>
      <c r="G149" s="669"/>
      <c r="H149" s="669"/>
      <c r="I149" s="669">
        <f t="shared" si="13"/>
        <v>0</v>
      </c>
    </row>
    <row r="150" spans="2:9">
      <c r="B150" s="695" t="s">
        <v>1281</v>
      </c>
      <c r="C150" s="696"/>
      <c r="D150" s="694"/>
      <c r="E150" s="669"/>
      <c r="F150" s="669">
        <f>D150+E150</f>
        <v>0</v>
      </c>
      <c r="G150" s="669"/>
      <c r="H150" s="669"/>
      <c r="I150" s="669">
        <f t="shared" ref="I150:I158" si="19">F150-G150</f>
        <v>0</v>
      </c>
    </row>
    <row r="151" spans="2:9">
      <c r="B151" s="692" t="s">
        <v>1282</v>
      </c>
      <c r="C151" s="693"/>
      <c r="D151" s="694">
        <f>SUM(D152:D158)</f>
        <v>0</v>
      </c>
      <c r="E151" s="694">
        <f>SUM(E152:E158)</f>
        <v>651847.5</v>
      </c>
      <c r="F151" s="694">
        <f>SUM(F152:F158)</f>
        <v>651847.5</v>
      </c>
      <c r="G151" s="694">
        <f>SUM(G152:G158)</f>
        <v>651847.5</v>
      </c>
      <c r="H151" s="694">
        <f>SUM(H152:H158)</f>
        <v>651847.5</v>
      </c>
      <c r="I151" s="669">
        <f t="shared" si="19"/>
        <v>0</v>
      </c>
    </row>
    <row r="152" spans="2:9">
      <c r="B152" s="695" t="s">
        <v>1283</v>
      </c>
      <c r="C152" s="696"/>
      <c r="D152" s="694"/>
      <c r="E152" s="669"/>
      <c r="F152" s="669">
        <f>D152+E152</f>
        <v>0</v>
      </c>
      <c r="G152" s="669"/>
      <c r="H152" s="669"/>
      <c r="I152" s="669">
        <f t="shared" si="19"/>
        <v>0</v>
      </c>
    </row>
    <row r="153" spans="2:9">
      <c r="B153" s="695" t="s">
        <v>1284</v>
      </c>
      <c r="C153" s="696"/>
      <c r="D153" s="694"/>
      <c r="E153" s="669"/>
      <c r="F153" s="669">
        <f t="shared" ref="F153:F158" si="20">D153+E153</f>
        <v>0</v>
      </c>
      <c r="G153" s="669"/>
      <c r="H153" s="669"/>
      <c r="I153" s="669">
        <f t="shared" si="19"/>
        <v>0</v>
      </c>
    </row>
    <row r="154" spans="2:9">
      <c r="B154" s="695" t="s">
        <v>1285</v>
      </c>
      <c r="C154" s="696"/>
      <c r="D154" s="694"/>
      <c r="E154" s="669"/>
      <c r="F154" s="669">
        <f t="shared" si="20"/>
        <v>0</v>
      </c>
      <c r="G154" s="669"/>
      <c r="H154" s="669"/>
      <c r="I154" s="669">
        <f t="shared" si="19"/>
        <v>0</v>
      </c>
    </row>
    <row r="155" spans="2:9">
      <c r="B155" s="695" t="s">
        <v>1286</v>
      </c>
      <c r="C155" s="696"/>
      <c r="D155" s="694"/>
      <c r="E155" s="669"/>
      <c r="F155" s="669">
        <f t="shared" si="20"/>
        <v>0</v>
      </c>
      <c r="G155" s="669"/>
      <c r="H155" s="669"/>
      <c r="I155" s="669">
        <f t="shared" si="19"/>
        <v>0</v>
      </c>
    </row>
    <row r="156" spans="2:9">
      <c r="B156" s="695" t="s">
        <v>1287</v>
      </c>
      <c r="C156" s="696"/>
      <c r="D156" s="694"/>
      <c r="E156" s="669"/>
      <c r="F156" s="669">
        <f t="shared" si="20"/>
        <v>0</v>
      </c>
      <c r="G156" s="669"/>
      <c r="H156" s="669"/>
      <c r="I156" s="669">
        <f t="shared" si="19"/>
        <v>0</v>
      </c>
    </row>
    <row r="157" spans="2:9">
      <c r="B157" s="695" t="s">
        <v>1288</v>
      </c>
      <c r="C157" s="696"/>
      <c r="D157" s="694"/>
      <c r="E157" s="669"/>
      <c r="F157" s="669">
        <f t="shared" si="20"/>
        <v>0</v>
      </c>
      <c r="G157" s="669"/>
      <c r="H157" s="669"/>
      <c r="I157" s="669">
        <f t="shared" si="19"/>
        <v>0</v>
      </c>
    </row>
    <row r="158" spans="2:9">
      <c r="B158" s="695" t="s">
        <v>1289</v>
      </c>
      <c r="C158" s="696"/>
      <c r="D158" s="694">
        <v>0</v>
      </c>
      <c r="E158" s="669">
        <v>651847.5</v>
      </c>
      <c r="F158" s="669">
        <f t="shared" si="20"/>
        <v>651847.5</v>
      </c>
      <c r="G158" s="669">
        <v>651847.5</v>
      </c>
      <c r="H158" s="669">
        <v>651847.5</v>
      </c>
      <c r="I158" s="669">
        <f t="shared" si="19"/>
        <v>0</v>
      </c>
    </row>
    <row r="159" spans="2:9">
      <c r="B159" s="692"/>
      <c r="C159" s="693"/>
      <c r="D159" s="694"/>
      <c r="E159" s="669"/>
      <c r="F159" s="669"/>
      <c r="G159" s="669"/>
      <c r="H159" s="669"/>
      <c r="I159" s="669"/>
    </row>
    <row r="160" spans="2:9">
      <c r="B160" s="704" t="s">
        <v>1291</v>
      </c>
      <c r="C160" s="705"/>
      <c r="D160" s="691">
        <f t="shared" ref="D160:I160" si="21">D10+D85</f>
        <v>50891530</v>
      </c>
      <c r="E160" s="691">
        <f t="shared" si="21"/>
        <v>0</v>
      </c>
      <c r="F160" s="691">
        <f t="shared" si="21"/>
        <v>50891530</v>
      </c>
      <c r="G160" s="691">
        <f t="shared" si="21"/>
        <v>24753108.219999999</v>
      </c>
      <c r="H160" s="691">
        <f t="shared" si="21"/>
        <v>24753108.219999999</v>
      </c>
      <c r="I160" s="691">
        <f t="shared" si="21"/>
        <v>26138421.780000001</v>
      </c>
    </row>
    <row r="161" spans="2:9" ht="13.5" thickBot="1">
      <c r="B161" s="706"/>
      <c r="C161" s="707"/>
      <c r="D161" s="708"/>
      <c r="E161" s="687"/>
      <c r="F161" s="687"/>
      <c r="G161" s="687"/>
      <c r="H161" s="687"/>
      <c r="I161" s="687"/>
    </row>
  </sheetData>
  <mergeCells count="12">
    <mergeCell ref="B114:C114"/>
    <mergeCell ref="B2:I2"/>
    <mergeCell ref="B3:I3"/>
    <mergeCell ref="B4:I4"/>
    <mergeCell ref="B5:I5"/>
    <mergeCell ref="B6:I6"/>
    <mergeCell ref="B7:C9"/>
    <mergeCell ref="D7:H8"/>
    <mergeCell ref="I7:I9"/>
    <mergeCell ref="B39:C39"/>
    <mergeCell ref="B49:C49"/>
    <mergeCell ref="B63:C63"/>
  </mergeCells>
  <pageMargins left="0.19685039370078741" right="0.31496062992125984" top="0.35433070866141736" bottom="0.35433070866141736" header="0.31496062992125984" footer="0.31496062992125984"/>
  <pageSetup scale="65" orientation="portrait" horizontalDpi="0"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29"/>
  <sheetViews>
    <sheetView workbookViewId="0">
      <selection activeCell="B37" sqref="B1:I37"/>
    </sheetView>
  </sheetViews>
  <sheetFormatPr baseColWidth="10" defaultColWidth="11" defaultRowHeight="12.75"/>
  <cols>
    <col min="1" max="1" width="4.42578125" style="586" customWidth="1"/>
    <col min="2" max="2" width="36.85546875" style="586" customWidth="1"/>
    <col min="3" max="3" width="14" style="586" customWidth="1"/>
    <col min="4" max="4" width="13.28515625" style="586" customWidth="1"/>
    <col min="5" max="5" width="12.85546875" style="586" customWidth="1"/>
    <col min="6" max="6" width="13" style="586" customWidth="1"/>
    <col min="7" max="7" width="14.28515625" style="586" customWidth="1"/>
    <col min="8" max="8" width="13.5703125" style="586" customWidth="1"/>
    <col min="9" max="256" width="11" style="586"/>
    <col min="257" max="257" width="4.42578125" style="586" customWidth="1"/>
    <col min="258" max="258" width="39" style="586" customWidth="1"/>
    <col min="259" max="259" width="14" style="586" customWidth="1"/>
    <col min="260" max="260" width="13.28515625" style="586" customWidth="1"/>
    <col min="261" max="261" width="12.85546875" style="586" customWidth="1"/>
    <col min="262" max="262" width="13" style="586" customWidth="1"/>
    <col min="263" max="263" width="14.28515625" style="586" customWidth="1"/>
    <col min="264" max="264" width="13.5703125" style="586" customWidth="1"/>
    <col min="265" max="512" width="11" style="586"/>
    <col min="513" max="513" width="4.42578125" style="586" customWidth="1"/>
    <col min="514" max="514" width="39" style="586" customWidth="1"/>
    <col min="515" max="515" width="14" style="586" customWidth="1"/>
    <col min="516" max="516" width="13.28515625" style="586" customWidth="1"/>
    <col min="517" max="517" width="12.85546875" style="586" customWidth="1"/>
    <col min="518" max="518" width="13" style="586" customWidth="1"/>
    <col min="519" max="519" width="14.28515625" style="586" customWidth="1"/>
    <col min="520" max="520" width="13.5703125" style="586" customWidth="1"/>
    <col min="521" max="768" width="11" style="586"/>
    <col min="769" max="769" width="4.42578125" style="586" customWidth="1"/>
    <col min="770" max="770" width="39" style="586" customWidth="1"/>
    <col min="771" max="771" width="14" style="586" customWidth="1"/>
    <col min="772" max="772" width="13.28515625" style="586" customWidth="1"/>
    <col min="773" max="773" width="12.85546875" style="586" customWidth="1"/>
    <col min="774" max="774" width="13" style="586" customWidth="1"/>
    <col min="775" max="775" width="14.28515625" style="586" customWidth="1"/>
    <col min="776" max="776" width="13.5703125" style="586" customWidth="1"/>
    <col min="777" max="1024" width="11" style="586"/>
    <col min="1025" max="1025" width="4.42578125" style="586" customWidth="1"/>
    <col min="1026" max="1026" width="39" style="586" customWidth="1"/>
    <col min="1027" max="1027" width="14" style="586" customWidth="1"/>
    <col min="1028" max="1028" width="13.28515625" style="586" customWidth="1"/>
    <col min="1029" max="1029" width="12.85546875" style="586" customWidth="1"/>
    <col min="1030" max="1030" width="13" style="586" customWidth="1"/>
    <col min="1031" max="1031" width="14.28515625" style="586" customWidth="1"/>
    <col min="1032" max="1032" width="13.5703125" style="586" customWidth="1"/>
    <col min="1033" max="1280" width="11" style="586"/>
    <col min="1281" max="1281" width="4.42578125" style="586" customWidth="1"/>
    <col min="1282" max="1282" width="39" style="586" customWidth="1"/>
    <col min="1283" max="1283" width="14" style="586" customWidth="1"/>
    <col min="1284" max="1284" width="13.28515625" style="586" customWidth="1"/>
    <col min="1285" max="1285" width="12.85546875" style="586" customWidth="1"/>
    <col min="1286" max="1286" width="13" style="586" customWidth="1"/>
    <col min="1287" max="1287" width="14.28515625" style="586" customWidth="1"/>
    <col min="1288" max="1288" width="13.5703125" style="586" customWidth="1"/>
    <col min="1289" max="1536" width="11" style="586"/>
    <col min="1537" max="1537" width="4.42578125" style="586" customWidth="1"/>
    <col min="1538" max="1538" width="39" style="586" customWidth="1"/>
    <col min="1539" max="1539" width="14" style="586" customWidth="1"/>
    <col min="1540" max="1540" width="13.28515625" style="586" customWidth="1"/>
    <col min="1541" max="1541" width="12.85546875" style="586" customWidth="1"/>
    <col min="1542" max="1542" width="13" style="586" customWidth="1"/>
    <col min="1543" max="1543" width="14.28515625" style="586" customWidth="1"/>
    <col min="1544" max="1544" width="13.5703125" style="586" customWidth="1"/>
    <col min="1545" max="1792" width="11" style="586"/>
    <col min="1793" max="1793" width="4.42578125" style="586" customWidth="1"/>
    <col min="1794" max="1794" width="39" style="586" customWidth="1"/>
    <col min="1795" max="1795" width="14" style="586" customWidth="1"/>
    <col min="1796" max="1796" width="13.28515625" style="586" customWidth="1"/>
    <col min="1797" max="1797" width="12.85546875" style="586" customWidth="1"/>
    <col min="1798" max="1798" width="13" style="586" customWidth="1"/>
    <col min="1799" max="1799" width="14.28515625" style="586" customWidth="1"/>
    <col min="1800" max="1800" width="13.5703125" style="586" customWidth="1"/>
    <col min="1801" max="2048" width="11" style="586"/>
    <col min="2049" max="2049" width="4.42578125" style="586" customWidth="1"/>
    <col min="2050" max="2050" width="39" style="586" customWidth="1"/>
    <col min="2051" max="2051" width="14" style="586" customWidth="1"/>
    <col min="2052" max="2052" width="13.28515625" style="586" customWidth="1"/>
    <col min="2053" max="2053" width="12.85546875" style="586" customWidth="1"/>
    <col min="2054" max="2054" width="13" style="586" customWidth="1"/>
    <col min="2055" max="2055" width="14.28515625" style="586" customWidth="1"/>
    <col min="2056" max="2056" width="13.5703125" style="586" customWidth="1"/>
    <col min="2057" max="2304" width="11" style="586"/>
    <col min="2305" max="2305" width="4.42578125" style="586" customWidth="1"/>
    <col min="2306" max="2306" width="39" style="586" customWidth="1"/>
    <col min="2307" max="2307" width="14" style="586" customWidth="1"/>
    <col min="2308" max="2308" width="13.28515625" style="586" customWidth="1"/>
    <col min="2309" max="2309" width="12.85546875" style="586" customWidth="1"/>
    <col min="2310" max="2310" width="13" style="586" customWidth="1"/>
    <col min="2311" max="2311" width="14.28515625" style="586" customWidth="1"/>
    <col min="2312" max="2312" width="13.5703125" style="586" customWidth="1"/>
    <col min="2313" max="2560" width="11" style="586"/>
    <col min="2561" max="2561" width="4.42578125" style="586" customWidth="1"/>
    <col min="2562" max="2562" width="39" style="586" customWidth="1"/>
    <col min="2563" max="2563" width="14" style="586" customWidth="1"/>
    <col min="2564" max="2564" width="13.28515625" style="586" customWidth="1"/>
    <col min="2565" max="2565" width="12.85546875" style="586" customWidth="1"/>
    <col min="2566" max="2566" width="13" style="586" customWidth="1"/>
    <col min="2567" max="2567" width="14.28515625" style="586" customWidth="1"/>
    <col min="2568" max="2568" width="13.5703125" style="586" customWidth="1"/>
    <col min="2569" max="2816" width="11" style="586"/>
    <col min="2817" max="2817" width="4.42578125" style="586" customWidth="1"/>
    <col min="2818" max="2818" width="39" style="586" customWidth="1"/>
    <col min="2819" max="2819" width="14" style="586" customWidth="1"/>
    <col min="2820" max="2820" width="13.28515625" style="586" customWidth="1"/>
    <col min="2821" max="2821" width="12.85546875" style="586" customWidth="1"/>
    <col min="2822" max="2822" width="13" style="586" customWidth="1"/>
    <col min="2823" max="2823" width="14.28515625" style="586" customWidth="1"/>
    <col min="2824" max="2824" width="13.5703125" style="586" customWidth="1"/>
    <col min="2825" max="3072" width="11" style="586"/>
    <col min="3073" max="3073" width="4.42578125" style="586" customWidth="1"/>
    <col min="3074" max="3074" width="39" style="586" customWidth="1"/>
    <col min="3075" max="3075" width="14" style="586" customWidth="1"/>
    <col min="3076" max="3076" width="13.28515625" style="586" customWidth="1"/>
    <col min="3077" max="3077" width="12.85546875" style="586" customWidth="1"/>
    <col min="3078" max="3078" width="13" style="586" customWidth="1"/>
    <col min="3079" max="3079" width="14.28515625" style="586" customWidth="1"/>
    <col min="3080" max="3080" width="13.5703125" style="586" customWidth="1"/>
    <col min="3081" max="3328" width="11" style="586"/>
    <col min="3329" max="3329" width="4.42578125" style="586" customWidth="1"/>
    <col min="3330" max="3330" width="39" style="586" customWidth="1"/>
    <col min="3331" max="3331" width="14" style="586" customWidth="1"/>
    <col min="3332" max="3332" width="13.28515625" style="586" customWidth="1"/>
    <col min="3333" max="3333" width="12.85546875" style="586" customWidth="1"/>
    <col min="3334" max="3334" width="13" style="586" customWidth="1"/>
    <col min="3335" max="3335" width="14.28515625" style="586" customWidth="1"/>
    <col min="3336" max="3336" width="13.5703125" style="586" customWidth="1"/>
    <col min="3337" max="3584" width="11" style="586"/>
    <col min="3585" max="3585" width="4.42578125" style="586" customWidth="1"/>
    <col min="3586" max="3586" width="39" style="586" customWidth="1"/>
    <col min="3587" max="3587" width="14" style="586" customWidth="1"/>
    <col min="3588" max="3588" width="13.28515625" style="586" customWidth="1"/>
    <col min="3589" max="3589" width="12.85546875" style="586" customWidth="1"/>
    <col min="3590" max="3590" width="13" style="586" customWidth="1"/>
    <col min="3591" max="3591" width="14.28515625" style="586" customWidth="1"/>
    <col min="3592" max="3592" width="13.5703125" style="586" customWidth="1"/>
    <col min="3593" max="3840" width="11" style="586"/>
    <col min="3841" max="3841" width="4.42578125" style="586" customWidth="1"/>
    <col min="3842" max="3842" width="39" style="586" customWidth="1"/>
    <col min="3843" max="3843" width="14" style="586" customWidth="1"/>
    <col min="3844" max="3844" width="13.28515625" style="586" customWidth="1"/>
    <col min="3845" max="3845" width="12.85546875" style="586" customWidth="1"/>
    <col min="3846" max="3846" width="13" style="586" customWidth="1"/>
    <col min="3847" max="3847" width="14.28515625" style="586" customWidth="1"/>
    <col min="3848" max="3848" width="13.5703125" style="586" customWidth="1"/>
    <col min="3849" max="4096" width="11" style="586"/>
    <col min="4097" max="4097" width="4.42578125" style="586" customWidth="1"/>
    <col min="4098" max="4098" width="39" style="586" customWidth="1"/>
    <col min="4099" max="4099" width="14" style="586" customWidth="1"/>
    <col min="4100" max="4100" width="13.28515625" style="586" customWidth="1"/>
    <col min="4101" max="4101" width="12.85546875" style="586" customWidth="1"/>
    <col min="4102" max="4102" width="13" style="586" customWidth="1"/>
    <col min="4103" max="4103" width="14.28515625" style="586" customWidth="1"/>
    <col min="4104" max="4104" width="13.5703125" style="586" customWidth="1"/>
    <col min="4105" max="4352" width="11" style="586"/>
    <col min="4353" max="4353" width="4.42578125" style="586" customWidth="1"/>
    <col min="4354" max="4354" width="39" style="586" customWidth="1"/>
    <col min="4355" max="4355" width="14" style="586" customWidth="1"/>
    <col min="4356" max="4356" width="13.28515625" style="586" customWidth="1"/>
    <col min="4357" max="4357" width="12.85546875" style="586" customWidth="1"/>
    <col min="4358" max="4358" width="13" style="586" customWidth="1"/>
    <col min="4359" max="4359" width="14.28515625" style="586" customWidth="1"/>
    <col min="4360" max="4360" width="13.5703125" style="586" customWidth="1"/>
    <col min="4361" max="4608" width="11" style="586"/>
    <col min="4609" max="4609" width="4.42578125" style="586" customWidth="1"/>
    <col min="4610" max="4610" width="39" style="586" customWidth="1"/>
    <col min="4611" max="4611" width="14" style="586" customWidth="1"/>
    <col min="4612" max="4612" width="13.28515625" style="586" customWidth="1"/>
    <col min="4613" max="4613" width="12.85546875" style="586" customWidth="1"/>
    <col min="4614" max="4614" width="13" style="586" customWidth="1"/>
    <col min="4615" max="4615" width="14.28515625" style="586" customWidth="1"/>
    <col min="4616" max="4616" width="13.5703125" style="586" customWidth="1"/>
    <col min="4617" max="4864" width="11" style="586"/>
    <col min="4865" max="4865" width="4.42578125" style="586" customWidth="1"/>
    <col min="4866" max="4866" width="39" style="586" customWidth="1"/>
    <col min="4867" max="4867" width="14" style="586" customWidth="1"/>
    <col min="4868" max="4868" width="13.28515625" style="586" customWidth="1"/>
    <col min="4869" max="4869" width="12.85546875" style="586" customWidth="1"/>
    <col min="4870" max="4870" width="13" style="586" customWidth="1"/>
    <col min="4871" max="4871" width="14.28515625" style="586" customWidth="1"/>
    <col min="4872" max="4872" width="13.5703125" style="586" customWidth="1"/>
    <col min="4873" max="5120" width="11" style="586"/>
    <col min="5121" max="5121" width="4.42578125" style="586" customWidth="1"/>
    <col min="5122" max="5122" width="39" style="586" customWidth="1"/>
    <col min="5123" max="5123" width="14" style="586" customWidth="1"/>
    <col min="5124" max="5124" width="13.28515625" style="586" customWidth="1"/>
    <col min="5125" max="5125" width="12.85546875" style="586" customWidth="1"/>
    <col min="5126" max="5126" width="13" style="586" customWidth="1"/>
    <col min="5127" max="5127" width="14.28515625" style="586" customWidth="1"/>
    <col min="5128" max="5128" width="13.5703125" style="586" customWidth="1"/>
    <col min="5129" max="5376" width="11" style="586"/>
    <col min="5377" max="5377" width="4.42578125" style="586" customWidth="1"/>
    <col min="5378" max="5378" width="39" style="586" customWidth="1"/>
    <col min="5379" max="5379" width="14" style="586" customWidth="1"/>
    <col min="5380" max="5380" width="13.28515625" style="586" customWidth="1"/>
    <col min="5381" max="5381" width="12.85546875" style="586" customWidth="1"/>
    <col min="5382" max="5382" width="13" style="586" customWidth="1"/>
    <col min="5383" max="5383" width="14.28515625" style="586" customWidth="1"/>
    <col min="5384" max="5384" width="13.5703125" style="586" customWidth="1"/>
    <col min="5385" max="5632" width="11" style="586"/>
    <col min="5633" max="5633" width="4.42578125" style="586" customWidth="1"/>
    <col min="5634" max="5634" width="39" style="586" customWidth="1"/>
    <col min="5635" max="5635" width="14" style="586" customWidth="1"/>
    <col min="5636" max="5636" width="13.28515625" style="586" customWidth="1"/>
    <col min="5637" max="5637" width="12.85546875" style="586" customWidth="1"/>
    <col min="5638" max="5638" width="13" style="586" customWidth="1"/>
    <col min="5639" max="5639" width="14.28515625" style="586" customWidth="1"/>
    <col min="5640" max="5640" width="13.5703125" style="586" customWidth="1"/>
    <col min="5641" max="5888" width="11" style="586"/>
    <col min="5889" max="5889" width="4.42578125" style="586" customWidth="1"/>
    <col min="5890" max="5890" width="39" style="586" customWidth="1"/>
    <col min="5891" max="5891" width="14" style="586" customWidth="1"/>
    <col min="5892" max="5892" width="13.28515625" style="586" customWidth="1"/>
    <col min="5893" max="5893" width="12.85546875" style="586" customWidth="1"/>
    <col min="5894" max="5894" width="13" style="586" customWidth="1"/>
    <col min="5895" max="5895" width="14.28515625" style="586" customWidth="1"/>
    <col min="5896" max="5896" width="13.5703125" style="586" customWidth="1"/>
    <col min="5897" max="6144" width="11" style="586"/>
    <col min="6145" max="6145" width="4.42578125" style="586" customWidth="1"/>
    <col min="6146" max="6146" width="39" style="586" customWidth="1"/>
    <col min="6147" max="6147" width="14" style="586" customWidth="1"/>
    <col min="6148" max="6148" width="13.28515625" style="586" customWidth="1"/>
    <col min="6149" max="6149" width="12.85546875" style="586" customWidth="1"/>
    <col min="6150" max="6150" width="13" style="586" customWidth="1"/>
    <col min="6151" max="6151" width="14.28515625" style="586" customWidth="1"/>
    <col min="6152" max="6152" width="13.5703125" style="586" customWidth="1"/>
    <col min="6153" max="6400" width="11" style="586"/>
    <col min="6401" max="6401" width="4.42578125" style="586" customWidth="1"/>
    <col min="6402" max="6402" width="39" style="586" customWidth="1"/>
    <col min="6403" max="6403" width="14" style="586" customWidth="1"/>
    <col min="6404" max="6404" width="13.28515625" style="586" customWidth="1"/>
    <col min="6405" max="6405" width="12.85546875" style="586" customWidth="1"/>
    <col min="6406" max="6406" width="13" style="586" customWidth="1"/>
    <col min="6407" max="6407" width="14.28515625" style="586" customWidth="1"/>
    <col min="6408" max="6408" width="13.5703125" style="586" customWidth="1"/>
    <col min="6409" max="6656" width="11" style="586"/>
    <col min="6657" max="6657" width="4.42578125" style="586" customWidth="1"/>
    <col min="6658" max="6658" width="39" style="586" customWidth="1"/>
    <col min="6659" max="6659" width="14" style="586" customWidth="1"/>
    <col min="6660" max="6660" width="13.28515625" style="586" customWidth="1"/>
    <col min="6661" max="6661" width="12.85546875" style="586" customWidth="1"/>
    <col min="6662" max="6662" width="13" style="586" customWidth="1"/>
    <col min="6663" max="6663" width="14.28515625" style="586" customWidth="1"/>
    <col min="6664" max="6664" width="13.5703125" style="586" customWidth="1"/>
    <col min="6665" max="6912" width="11" style="586"/>
    <col min="6913" max="6913" width="4.42578125" style="586" customWidth="1"/>
    <col min="6914" max="6914" width="39" style="586" customWidth="1"/>
    <col min="6915" max="6915" width="14" style="586" customWidth="1"/>
    <col min="6916" max="6916" width="13.28515625" style="586" customWidth="1"/>
    <col min="6917" max="6917" width="12.85546875" style="586" customWidth="1"/>
    <col min="6918" max="6918" width="13" style="586" customWidth="1"/>
    <col min="6919" max="6919" width="14.28515625" style="586" customWidth="1"/>
    <col min="6920" max="6920" width="13.5703125" style="586" customWidth="1"/>
    <col min="6921" max="7168" width="11" style="586"/>
    <col min="7169" max="7169" width="4.42578125" style="586" customWidth="1"/>
    <col min="7170" max="7170" width="39" style="586" customWidth="1"/>
    <col min="7171" max="7171" width="14" style="586" customWidth="1"/>
    <col min="7172" max="7172" width="13.28515625" style="586" customWidth="1"/>
    <col min="7173" max="7173" width="12.85546875" style="586" customWidth="1"/>
    <col min="7174" max="7174" width="13" style="586" customWidth="1"/>
    <col min="7175" max="7175" width="14.28515625" style="586" customWidth="1"/>
    <col min="7176" max="7176" width="13.5703125" style="586" customWidth="1"/>
    <col min="7177" max="7424" width="11" style="586"/>
    <col min="7425" max="7425" width="4.42578125" style="586" customWidth="1"/>
    <col min="7426" max="7426" width="39" style="586" customWidth="1"/>
    <col min="7427" max="7427" width="14" style="586" customWidth="1"/>
    <col min="7428" max="7428" width="13.28515625" style="586" customWidth="1"/>
    <col min="7429" max="7429" width="12.85546875" style="586" customWidth="1"/>
    <col min="7430" max="7430" width="13" style="586" customWidth="1"/>
    <col min="7431" max="7431" width="14.28515625" style="586" customWidth="1"/>
    <col min="7432" max="7432" width="13.5703125" style="586" customWidth="1"/>
    <col min="7433" max="7680" width="11" style="586"/>
    <col min="7681" max="7681" width="4.42578125" style="586" customWidth="1"/>
    <col min="7682" max="7682" width="39" style="586" customWidth="1"/>
    <col min="7683" max="7683" width="14" style="586" customWidth="1"/>
    <col min="7684" max="7684" width="13.28515625" style="586" customWidth="1"/>
    <col min="7685" max="7685" width="12.85546875" style="586" customWidth="1"/>
    <col min="7686" max="7686" width="13" style="586" customWidth="1"/>
    <col min="7687" max="7687" width="14.28515625" style="586" customWidth="1"/>
    <col min="7688" max="7688" width="13.5703125" style="586" customWidth="1"/>
    <col min="7689" max="7936" width="11" style="586"/>
    <col min="7937" max="7937" width="4.42578125" style="586" customWidth="1"/>
    <col min="7938" max="7938" width="39" style="586" customWidth="1"/>
    <col min="7939" max="7939" width="14" style="586" customWidth="1"/>
    <col min="7940" max="7940" width="13.28515625" style="586" customWidth="1"/>
    <col min="7941" max="7941" width="12.85546875" style="586" customWidth="1"/>
    <col min="7942" max="7942" width="13" style="586" customWidth="1"/>
    <col min="7943" max="7943" width="14.28515625" style="586" customWidth="1"/>
    <col min="7944" max="7944" width="13.5703125" style="586" customWidth="1"/>
    <col min="7945" max="8192" width="11" style="586"/>
    <col min="8193" max="8193" width="4.42578125" style="586" customWidth="1"/>
    <col min="8194" max="8194" width="39" style="586" customWidth="1"/>
    <col min="8195" max="8195" width="14" style="586" customWidth="1"/>
    <col min="8196" max="8196" width="13.28515625" style="586" customWidth="1"/>
    <col min="8197" max="8197" width="12.85546875" style="586" customWidth="1"/>
    <col min="8198" max="8198" width="13" style="586" customWidth="1"/>
    <col min="8199" max="8199" width="14.28515625" style="586" customWidth="1"/>
    <col min="8200" max="8200" width="13.5703125" style="586" customWidth="1"/>
    <col min="8201" max="8448" width="11" style="586"/>
    <col min="8449" max="8449" width="4.42578125" style="586" customWidth="1"/>
    <col min="8450" max="8450" width="39" style="586" customWidth="1"/>
    <col min="8451" max="8451" width="14" style="586" customWidth="1"/>
    <col min="8452" max="8452" width="13.28515625" style="586" customWidth="1"/>
    <col min="8453" max="8453" width="12.85546875" style="586" customWidth="1"/>
    <col min="8454" max="8454" width="13" style="586" customWidth="1"/>
    <col min="8455" max="8455" width="14.28515625" style="586" customWidth="1"/>
    <col min="8456" max="8456" width="13.5703125" style="586" customWidth="1"/>
    <col min="8457" max="8704" width="11" style="586"/>
    <col min="8705" max="8705" width="4.42578125" style="586" customWidth="1"/>
    <col min="8706" max="8706" width="39" style="586" customWidth="1"/>
    <col min="8707" max="8707" width="14" style="586" customWidth="1"/>
    <col min="8708" max="8708" width="13.28515625" style="586" customWidth="1"/>
    <col min="8709" max="8709" width="12.85546875" style="586" customWidth="1"/>
    <col min="8710" max="8710" width="13" style="586" customWidth="1"/>
    <col min="8711" max="8711" width="14.28515625" style="586" customWidth="1"/>
    <col min="8712" max="8712" width="13.5703125" style="586" customWidth="1"/>
    <col min="8713" max="8960" width="11" style="586"/>
    <col min="8961" max="8961" width="4.42578125" style="586" customWidth="1"/>
    <col min="8962" max="8962" width="39" style="586" customWidth="1"/>
    <col min="8963" max="8963" width="14" style="586" customWidth="1"/>
    <col min="8964" max="8964" width="13.28515625" style="586" customWidth="1"/>
    <col min="8965" max="8965" width="12.85546875" style="586" customWidth="1"/>
    <col min="8966" max="8966" width="13" style="586" customWidth="1"/>
    <col min="8967" max="8967" width="14.28515625" style="586" customWidth="1"/>
    <col min="8968" max="8968" width="13.5703125" style="586" customWidth="1"/>
    <col min="8969" max="9216" width="11" style="586"/>
    <col min="9217" max="9217" width="4.42578125" style="586" customWidth="1"/>
    <col min="9218" max="9218" width="39" style="586" customWidth="1"/>
    <col min="9219" max="9219" width="14" style="586" customWidth="1"/>
    <col min="9220" max="9220" width="13.28515625" style="586" customWidth="1"/>
    <col min="9221" max="9221" width="12.85546875" style="586" customWidth="1"/>
    <col min="9222" max="9222" width="13" style="586" customWidth="1"/>
    <col min="9223" max="9223" width="14.28515625" style="586" customWidth="1"/>
    <col min="9224" max="9224" width="13.5703125" style="586" customWidth="1"/>
    <col min="9225" max="9472" width="11" style="586"/>
    <col min="9473" max="9473" width="4.42578125" style="586" customWidth="1"/>
    <col min="9474" max="9474" width="39" style="586" customWidth="1"/>
    <col min="9475" max="9475" width="14" style="586" customWidth="1"/>
    <col min="9476" max="9476" width="13.28515625" style="586" customWidth="1"/>
    <col min="9477" max="9477" width="12.85546875" style="586" customWidth="1"/>
    <col min="9478" max="9478" width="13" style="586" customWidth="1"/>
    <col min="9479" max="9479" width="14.28515625" style="586" customWidth="1"/>
    <col min="9480" max="9480" width="13.5703125" style="586" customWidth="1"/>
    <col min="9481" max="9728" width="11" style="586"/>
    <col min="9729" max="9729" width="4.42578125" style="586" customWidth="1"/>
    <col min="9730" max="9730" width="39" style="586" customWidth="1"/>
    <col min="9731" max="9731" width="14" style="586" customWidth="1"/>
    <col min="9732" max="9732" width="13.28515625" style="586" customWidth="1"/>
    <col min="9733" max="9733" width="12.85546875" style="586" customWidth="1"/>
    <col min="9734" max="9734" width="13" style="586" customWidth="1"/>
    <col min="9735" max="9735" width="14.28515625" style="586" customWidth="1"/>
    <col min="9736" max="9736" width="13.5703125" style="586" customWidth="1"/>
    <col min="9737" max="9984" width="11" style="586"/>
    <col min="9985" max="9985" width="4.42578125" style="586" customWidth="1"/>
    <col min="9986" max="9986" width="39" style="586" customWidth="1"/>
    <col min="9987" max="9987" width="14" style="586" customWidth="1"/>
    <col min="9988" max="9988" width="13.28515625" style="586" customWidth="1"/>
    <col min="9989" max="9989" width="12.85546875" style="586" customWidth="1"/>
    <col min="9990" max="9990" width="13" style="586" customWidth="1"/>
    <col min="9991" max="9991" width="14.28515625" style="586" customWidth="1"/>
    <col min="9992" max="9992" width="13.5703125" style="586" customWidth="1"/>
    <col min="9993" max="10240" width="11" style="586"/>
    <col min="10241" max="10241" width="4.42578125" style="586" customWidth="1"/>
    <col min="10242" max="10242" width="39" style="586" customWidth="1"/>
    <col min="10243" max="10243" width="14" style="586" customWidth="1"/>
    <col min="10244" max="10244" width="13.28515625" style="586" customWidth="1"/>
    <col min="10245" max="10245" width="12.85546875" style="586" customWidth="1"/>
    <col min="10246" max="10246" width="13" style="586" customWidth="1"/>
    <col min="10247" max="10247" width="14.28515625" style="586" customWidth="1"/>
    <col min="10248" max="10248" width="13.5703125" style="586" customWidth="1"/>
    <col min="10249" max="10496" width="11" style="586"/>
    <col min="10497" max="10497" width="4.42578125" style="586" customWidth="1"/>
    <col min="10498" max="10498" width="39" style="586" customWidth="1"/>
    <col min="10499" max="10499" width="14" style="586" customWidth="1"/>
    <col min="10500" max="10500" width="13.28515625" style="586" customWidth="1"/>
    <col min="10501" max="10501" width="12.85546875" style="586" customWidth="1"/>
    <col min="10502" max="10502" width="13" style="586" customWidth="1"/>
    <col min="10503" max="10503" width="14.28515625" style="586" customWidth="1"/>
    <col min="10504" max="10504" width="13.5703125" style="586" customWidth="1"/>
    <col min="10505" max="10752" width="11" style="586"/>
    <col min="10753" max="10753" width="4.42578125" style="586" customWidth="1"/>
    <col min="10754" max="10754" width="39" style="586" customWidth="1"/>
    <col min="10755" max="10755" width="14" style="586" customWidth="1"/>
    <col min="10756" max="10756" width="13.28515625" style="586" customWidth="1"/>
    <col min="10757" max="10757" width="12.85546875" style="586" customWidth="1"/>
    <col min="10758" max="10758" width="13" style="586" customWidth="1"/>
    <col min="10759" max="10759" width="14.28515625" style="586" customWidth="1"/>
    <col min="10760" max="10760" width="13.5703125" style="586" customWidth="1"/>
    <col min="10761" max="11008" width="11" style="586"/>
    <col min="11009" max="11009" width="4.42578125" style="586" customWidth="1"/>
    <col min="11010" max="11010" width="39" style="586" customWidth="1"/>
    <col min="11011" max="11011" width="14" style="586" customWidth="1"/>
    <col min="11012" max="11012" width="13.28515625" style="586" customWidth="1"/>
    <col min="11013" max="11013" width="12.85546875" style="586" customWidth="1"/>
    <col min="11014" max="11014" width="13" style="586" customWidth="1"/>
    <col min="11015" max="11015" width="14.28515625" style="586" customWidth="1"/>
    <col min="11016" max="11016" width="13.5703125" style="586" customWidth="1"/>
    <col min="11017" max="11264" width="11" style="586"/>
    <col min="11265" max="11265" width="4.42578125" style="586" customWidth="1"/>
    <col min="11266" max="11266" width="39" style="586" customWidth="1"/>
    <col min="11267" max="11267" width="14" style="586" customWidth="1"/>
    <col min="11268" max="11268" width="13.28515625" style="586" customWidth="1"/>
    <col min="11269" max="11269" width="12.85546875" style="586" customWidth="1"/>
    <col min="11270" max="11270" width="13" style="586" customWidth="1"/>
    <col min="11271" max="11271" width="14.28515625" style="586" customWidth="1"/>
    <col min="11272" max="11272" width="13.5703125" style="586" customWidth="1"/>
    <col min="11273" max="11520" width="11" style="586"/>
    <col min="11521" max="11521" width="4.42578125" style="586" customWidth="1"/>
    <col min="11522" max="11522" width="39" style="586" customWidth="1"/>
    <col min="11523" max="11523" width="14" style="586" customWidth="1"/>
    <col min="11524" max="11524" width="13.28515625" style="586" customWidth="1"/>
    <col min="11525" max="11525" width="12.85546875" style="586" customWidth="1"/>
    <col min="11526" max="11526" width="13" style="586" customWidth="1"/>
    <col min="11527" max="11527" width="14.28515625" style="586" customWidth="1"/>
    <col min="11528" max="11528" width="13.5703125" style="586" customWidth="1"/>
    <col min="11529" max="11776" width="11" style="586"/>
    <col min="11777" max="11777" width="4.42578125" style="586" customWidth="1"/>
    <col min="11778" max="11778" width="39" style="586" customWidth="1"/>
    <col min="11779" max="11779" width="14" style="586" customWidth="1"/>
    <col min="11780" max="11780" width="13.28515625" style="586" customWidth="1"/>
    <col min="11781" max="11781" width="12.85546875" style="586" customWidth="1"/>
    <col min="11782" max="11782" width="13" style="586" customWidth="1"/>
    <col min="11783" max="11783" width="14.28515625" style="586" customWidth="1"/>
    <col min="11784" max="11784" width="13.5703125" style="586" customWidth="1"/>
    <col min="11785" max="12032" width="11" style="586"/>
    <col min="12033" max="12033" width="4.42578125" style="586" customWidth="1"/>
    <col min="12034" max="12034" width="39" style="586" customWidth="1"/>
    <col min="12035" max="12035" width="14" style="586" customWidth="1"/>
    <col min="12036" max="12036" width="13.28515625" style="586" customWidth="1"/>
    <col min="12037" max="12037" width="12.85546875" style="586" customWidth="1"/>
    <col min="12038" max="12038" width="13" style="586" customWidth="1"/>
    <col min="12039" max="12039" width="14.28515625" style="586" customWidth="1"/>
    <col min="12040" max="12040" width="13.5703125" style="586" customWidth="1"/>
    <col min="12041" max="12288" width="11" style="586"/>
    <col min="12289" max="12289" width="4.42578125" style="586" customWidth="1"/>
    <col min="12290" max="12290" width="39" style="586" customWidth="1"/>
    <col min="12291" max="12291" width="14" style="586" customWidth="1"/>
    <col min="12292" max="12292" width="13.28515625" style="586" customWidth="1"/>
    <col min="12293" max="12293" width="12.85546875" style="586" customWidth="1"/>
    <col min="12294" max="12294" width="13" style="586" customWidth="1"/>
    <col min="12295" max="12295" width="14.28515625" style="586" customWidth="1"/>
    <col min="12296" max="12296" width="13.5703125" style="586" customWidth="1"/>
    <col min="12297" max="12544" width="11" style="586"/>
    <col min="12545" max="12545" width="4.42578125" style="586" customWidth="1"/>
    <col min="12546" max="12546" width="39" style="586" customWidth="1"/>
    <col min="12547" max="12547" width="14" style="586" customWidth="1"/>
    <col min="12548" max="12548" width="13.28515625" style="586" customWidth="1"/>
    <col min="12549" max="12549" width="12.85546875" style="586" customWidth="1"/>
    <col min="12550" max="12550" width="13" style="586" customWidth="1"/>
    <col min="12551" max="12551" width="14.28515625" style="586" customWidth="1"/>
    <col min="12552" max="12552" width="13.5703125" style="586" customWidth="1"/>
    <col min="12553" max="12800" width="11" style="586"/>
    <col min="12801" max="12801" width="4.42578125" style="586" customWidth="1"/>
    <col min="12802" max="12802" width="39" style="586" customWidth="1"/>
    <col min="12803" max="12803" width="14" style="586" customWidth="1"/>
    <col min="12804" max="12804" width="13.28515625" style="586" customWidth="1"/>
    <col min="12805" max="12805" width="12.85546875" style="586" customWidth="1"/>
    <col min="12806" max="12806" width="13" style="586" customWidth="1"/>
    <col min="12807" max="12807" width="14.28515625" style="586" customWidth="1"/>
    <col min="12808" max="12808" width="13.5703125" style="586" customWidth="1"/>
    <col min="12809" max="13056" width="11" style="586"/>
    <col min="13057" max="13057" width="4.42578125" style="586" customWidth="1"/>
    <col min="13058" max="13058" width="39" style="586" customWidth="1"/>
    <col min="13059" max="13059" width="14" style="586" customWidth="1"/>
    <col min="13060" max="13060" width="13.28515625" style="586" customWidth="1"/>
    <col min="13061" max="13061" width="12.85546875" style="586" customWidth="1"/>
    <col min="13062" max="13062" width="13" style="586" customWidth="1"/>
    <col min="13063" max="13063" width="14.28515625" style="586" customWidth="1"/>
    <col min="13064" max="13064" width="13.5703125" style="586" customWidth="1"/>
    <col min="13065" max="13312" width="11" style="586"/>
    <col min="13313" max="13313" width="4.42578125" style="586" customWidth="1"/>
    <col min="13314" max="13314" width="39" style="586" customWidth="1"/>
    <col min="13315" max="13315" width="14" style="586" customWidth="1"/>
    <col min="13316" max="13316" width="13.28515625" style="586" customWidth="1"/>
    <col min="13317" max="13317" width="12.85546875" style="586" customWidth="1"/>
    <col min="13318" max="13318" width="13" style="586" customWidth="1"/>
    <col min="13319" max="13319" width="14.28515625" style="586" customWidth="1"/>
    <col min="13320" max="13320" width="13.5703125" style="586" customWidth="1"/>
    <col min="13321" max="13568" width="11" style="586"/>
    <col min="13569" max="13569" width="4.42578125" style="586" customWidth="1"/>
    <col min="13570" max="13570" width="39" style="586" customWidth="1"/>
    <col min="13571" max="13571" width="14" style="586" customWidth="1"/>
    <col min="13572" max="13572" width="13.28515625" style="586" customWidth="1"/>
    <col min="13573" max="13573" width="12.85546875" style="586" customWidth="1"/>
    <col min="13574" max="13574" width="13" style="586" customWidth="1"/>
    <col min="13575" max="13575" width="14.28515625" style="586" customWidth="1"/>
    <col min="13576" max="13576" width="13.5703125" style="586" customWidth="1"/>
    <col min="13577" max="13824" width="11" style="586"/>
    <col min="13825" max="13825" width="4.42578125" style="586" customWidth="1"/>
    <col min="13826" max="13826" width="39" style="586" customWidth="1"/>
    <col min="13827" max="13827" width="14" style="586" customWidth="1"/>
    <col min="13828" max="13828" width="13.28515625" style="586" customWidth="1"/>
    <col min="13829" max="13829" width="12.85546875" style="586" customWidth="1"/>
    <col min="13830" max="13830" width="13" style="586" customWidth="1"/>
    <col min="13831" max="13831" width="14.28515625" style="586" customWidth="1"/>
    <col min="13832" max="13832" width="13.5703125" style="586" customWidth="1"/>
    <col min="13833" max="14080" width="11" style="586"/>
    <col min="14081" max="14081" width="4.42578125" style="586" customWidth="1"/>
    <col min="14082" max="14082" width="39" style="586" customWidth="1"/>
    <col min="14083" max="14083" width="14" style="586" customWidth="1"/>
    <col min="14084" max="14084" width="13.28515625" style="586" customWidth="1"/>
    <col min="14085" max="14085" width="12.85546875" style="586" customWidth="1"/>
    <col min="14086" max="14086" width="13" style="586" customWidth="1"/>
    <col min="14087" max="14087" width="14.28515625" style="586" customWidth="1"/>
    <col min="14088" max="14088" width="13.5703125" style="586" customWidth="1"/>
    <col min="14089" max="14336" width="11" style="586"/>
    <col min="14337" max="14337" width="4.42578125" style="586" customWidth="1"/>
    <col min="14338" max="14338" width="39" style="586" customWidth="1"/>
    <col min="14339" max="14339" width="14" style="586" customWidth="1"/>
    <col min="14340" max="14340" width="13.28515625" style="586" customWidth="1"/>
    <col min="14341" max="14341" width="12.85546875" style="586" customWidth="1"/>
    <col min="14342" max="14342" width="13" style="586" customWidth="1"/>
    <col min="14343" max="14343" width="14.28515625" style="586" customWidth="1"/>
    <col min="14344" max="14344" width="13.5703125" style="586" customWidth="1"/>
    <col min="14345" max="14592" width="11" style="586"/>
    <col min="14593" max="14593" width="4.42578125" style="586" customWidth="1"/>
    <col min="14594" max="14594" width="39" style="586" customWidth="1"/>
    <col min="14595" max="14595" width="14" style="586" customWidth="1"/>
    <col min="14596" max="14596" width="13.28515625" style="586" customWidth="1"/>
    <col min="14597" max="14597" width="12.85546875" style="586" customWidth="1"/>
    <col min="14598" max="14598" width="13" style="586" customWidth="1"/>
    <col min="14599" max="14599" width="14.28515625" style="586" customWidth="1"/>
    <col min="14600" max="14600" width="13.5703125" style="586" customWidth="1"/>
    <col min="14601" max="14848" width="11" style="586"/>
    <col min="14849" max="14849" width="4.42578125" style="586" customWidth="1"/>
    <col min="14850" max="14850" width="39" style="586" customWidth="1"/>
    <col min="14851" max="14851" width="14" style="586" customWidth="1"/>
    <col min="14852" max="14852" width="13.28515625" style="586" customWidth="1"/>
    <col min="14853" max="14853" width="12.85546875" style="586" customWidth="1"/>
    <col min="14854" max="14854" width="13" style="586" customWidth="1"/>
    <col min="14855" max="14855" width="14.28515625" style="586" customWidth="1"/>
    <col min="14856" max="14856" width="13.5703125" style="586" customWidth="1"/>
    <col min="14857" max="15104" width="11" style="586"/>
    <col min="15105" max="15105" width="4.42578125" style="586" customWidth="1"/>
    <col min="15106" max="15106" width="39" style="586" customWidth="1"/>
    <col min="15107" max="15107" width="14" style="586" customWidth="1"/>
    <col min="15108" max="15108" width="13.28515625" style="586" customWidth="1"/>
    <col min="15109" max="15109" width="12.85546875" style="586" customWidth="1"/>
    <col min="15110" max="15110" width="13" style="586" customWidth="1"/>
    <col min="15111" max="15111" width="14.28515625" style="586" customWidth="1"/>
    <col min="15112" max="15112" width="13.5703125" style="586" customWidth="1"/>
    <col min="15113" max="15360" width="11" style="586"/>
    <col min="15361" max="15361" width="4.42578125" style="586" customWidth="1"/>
    <col min="15362" max="15362" width="39" style="586" customWidth="1"/>
    <col min="15363" max="15363" width="14" style="586" customWidth="1"/>
    <col min="15364" max="15364" width="13.28515625" style="586" customWidth="1"/>
    <col min="15365" max="15365" width="12.85546875" style="586" customWidth="1"/>
    <col min="15366" max="15366" width="13" style="586" customWidth="1"/>
    <col min="15367" max="15367" width="14.28515625" style="586" customWidth="1"/>
    <col min="15368" max="15368" width="13.5703125" style="586" customWidth="1"/>
    <col min="15369" max="15616" width="11" style="586"/>
    <col min="15617" max="15617" width="4.42578125" style="586" customWidth="1"/>
    <col min="15618" max="15618" width="39" style="586" customWidth="1"/>
    <col min="15619" max="15619" width="14" style="586" customWidth="1"/>
    <col min="15620" max="15620" width="13.28515625" style="586" customWidth="1"/>
    <col min="15621" max="15621" width="12.85546875" style="586" customWidth="1"/>
    <col min="15622" max="15622" width="13" style="586" customWidth="1"/>
    <col min="15623" max="15623" width="14.28515625" style="586" customWidth="1"/>
    <col min="15624" max="15624" width="13.5703125" style="586" customWidth="1"/>
    <col min="15625" max="15872" width="11" style="586"/>
    <col min="15873" max="15873" width="4.42578125" style="586" customWidth="1"/>
    <col min="15874" max="15874" width="39" style="586" customWidth="1"/>
    <col min="15875" max="15875" width="14" style="586" customWidth="1"/>
    <col min="15876" max="15876" width="13.28515625" style="586" customWidth="1"/>
    <col min="15877" max="15877" width="12.85546875" style="586" customWidth="1"/>
    <col min="15878" max="15878" width="13" style="586" customWidth="1"/>
    <col min="15879" max="15879" width="14.28515625" style="586" customWidth="1"/>
    <col min="15880" max="15880" width="13.5703125" style="586" customWidth="1"/>
    <col min="15881" max="16128" width="11" style="586"/>
    <col min="16129" max="16129" width="4.42578125" style="586" customWidth="1"/>
    <col min="16130" max="16130" width="39" style="586" customWidth="1"/>
    <col min="16131" max="16131" width="14" style="586" customWidth="1"/>
    <col min="16132" max="16132" width="13.28515625" style="586" customWidth="1"/>
    <col min="16133" max="16133" width="12.85546875" style="586" customWidth="1"/>
    <col min="16134" max="16134" width="13" style="586" customWidth="1"/>
    <col min="16135" max="16135" width="14.28515625" style="586" customWidth="1"/>
    <col min="16136" max="16136" width="13.5703125" style="586" customWidth="1"/>
    <col min="16137" max="16384" width="11" style="586"/>
  </cols>
  <sheetData>
    <row r="1" spans="2:8" ht="13.5" thickBot="1"/>
    <row r="2" spans="2:8">
      <c r="B2" s="1158" t="s">
        <v>1353</v>
      </c>
      <c r="C2" s="1159"/>
      <c r="D2" s="1159"/>
      <c r="E2" s="1159"/>
      <c r="F2" s="1159"/>
      <c r="G2" s="1159"/>
      <c r="H2" s="1160"/>
    </row>
    <row r="3" spans="2:8">
      <c r="B3" s="1089" t="s">
        <v>920</v>
      </c>
      <c r="C3" s="1090"/>
      <c r="D3" s="1090"/>
      <c r="E3" s="1090"/>
      <c r="F3" s="1090"/>
      <c r="G3" s="1090"/>
      <c r="H3" s="1091"/>
    </row>
    <row r="4" spans="2:8">
      <c r="B4" s="1089" t="s">
        <v>923</v>
      </c>
      <c r="C4" s="1090"/>
      <c r="D4" s="1090"/>
      <c r="E4" s="1090"/>
      <c r="F4" s="1090"/>
      <c r="G4" s="1090"/>
      <c r="H4" s="1091"/>
    </row>
    <row r="5" spans="2:8">
      <c r="B5" s="1089" t="s">
        <v>1817</v>
      </c>
      <c r="C5" s="1090"/>
      <c r="D5" s="1090"/>
      <c r="E5" s="1090"/>
      <c r="F5" s="1090"/>
      <c r="G5" s="1090"/>
      <c r="H5" s="1091"/>
    </row>
    <row r="6" spans="2:8" ht="13.5" thickBot="1">
      <c r="B6" s="1092" t="s">
        <v>928</v>
      </c>
      <c r="C6" s="1093"/>
      <c r="D6" s="1093"/>
      <c r="E6" s="1093"/>
      <c r="F6" s="1093"/>
      <c r="G6" s="1093"/>
      <c r="H6" s="1094"/>
    </row>
    <row r="7" spans="2:8" ht="13.5" thickBot="1">
      <c r="B7" s="1134" t="s">
        <v>929</v>
      </c>
      <c r="C7" s="1155" t="s">
        <v>293</v>
      </c>
      <c r="D7" s="1156"/>
      <c r="E7" s="1156"/>
      <c r="F7" s="1156"/>
      <c r="G7" s="1157"/>
      <c r="H7" s="1134" t="s">
        <v>1214</v>
      </c>
    </row>
    <row r="8" spans="2:8" ht="26.25" thickBot="1">
      <c r="B8" s="1135"/>
      <c r="C8" s="854" t="s">
        <v>1115</v>
      </c>
      <c r="D8" s="854" t="s">
        <v>1151</v>
      </c>
      <c r="E8" s="854" t="s">
        <v>297</v>
      </c>
      <c r="F8" s="854" t="s">
        <v>270</v>
      </c>
      <c r="G8" s="854" t="s">
        <v>298</v>
      </c>
      <c r="H8" s="1135"/>
    </row>
    <row r="9" spans="2:8">
      <c r="B9" s="709"/>
      <c r="C9" s="710"/>
      <c r="D9" s="710"/>
      <c r="E9" s="710"/>
      <c r="F9" s="710"/>
      <c r="G9" s="710"/>
      <c r="H9" s="710"/>
    </row>
    <row r="10" spans="2:8" ht="25.5">
      <c r="B10" s="711" t="s">
        <v>1292</v>
      </c>
      <c r="C10" s="712">
        <v>34530500</v>
      </c>
      <c r="D10" s="712">
        <v>-651847.5</v>
      </c>
      <c r="E10" s="712">
        <v>33878652.5</v>
      </c>
      <c r="F10" s="712">
        <v>17496960.129999999</v>
      </c>
      <c r="G10" s="712">
        <v>17496960.129999999</v>
      </c>
      <c r="H10" s="713">
        <v>16381692.369999999</v>
      </c>
    </row>
    <row r="11" spans="2:8">
      <c r="B11" s="714" t="s">
        <v>1293</v>
      </c>
      <c r="C11" s="715">
        <v>26626590.949999999</v>
      </c>
      <c r="D11" s="715">
        <v>-651847.5</v>
      </c>
      <c r="E11" s="715">
        <v>25974743.449999999</v>
      </c>
      <c r="F11" s="715">
        <v>12744415.42</v>
      </c>
      <c r="G11" s="715">
        <v>12744415.42</v>
      </c>
      <c r="H11" s="669">
        <v>13230328.029999999</v>
      </c>
    </row>
    <row r="12" spans="2:8">
      <c r="B12" s="714" t="s">
        <v>1294</v>
      </c>
      <c r="C12" s="715">
        <v>7903909.0499999998</v>
      </c>
      <c r="D12" s="715">
        <v>0</v>
      </c>
      <c r="E12" s="715">
        <v>7903909.0499999998</v>
      </c>
      <c r="F12" s="715">
        <v>4752544.71</v>
      </c>
      <c r="G12" s="715">
        <v>4752544.71</v>
      </c>
      <c r="H12" s="669">
        <v>3151364.34</v>
      </c>
    </row>
    <row r="13" spans="2:8">
      <c r="B13" s="714" t="s">
        <v>1296</v>
      </c>
      <c r="C13" s="715">
        <v>0</v>
      </c>
      <c r="D13" s="715">
        <v>0</v>
      </c>
      <c r="E13" s="715">
        <v>0</v>
      </c>
      <c r="F13" s="715">
        <v>0</v>
      </c>
      <c r="G13" s="715">
        <v>0</v>
      </c>
      <c r="H13" s="669">
        <v>0</v>
      </c>
    </row>
    <row r="14" spans="2:8">
      <c r="B14" s="714" t="s">
        <v>1297</v>
      </c>
      <c r="C14" s="715">
        <v>0</v>
      </c>
      <c r="D14" s="715">
        <v>0</v>
      </c>
      <c r="E14" s="715">
        <v>0</v>
      </c>
      <c r="F14" s="715">
        <v>0</v>
      </c>
      <c r="G14" s="715">
        <v>0</v>
      </c>
      <c r="H14" s="669">
        <v>0</v>
      </c>
    </row>
    <row r="15" spans="2:8">
      <c r="B15" s="714" t="s">
        <v>1750</v>
      </c>
      <c r="C15" s="715">
        <v>0</v>
      </c>
      <c r="D15" s="715">
        <v>0</v>
      </c>
      <c r="E15" s="715">
        <v>0</v>
      </c>
      <c r="F15" s="715">
        <v>0</v>
      </c>
      <c r="G15" s="715">
        <v>0</v>
      </c>
      <c r="H15" s="669">
        <v>0</v>
      </c>
    </row>
    <row r="16" spans="2:8">
      <c r="B16" s="714"/>
      <c r="C16" s="715"/>
      <c r="D16" s="715"/>
      <c r="E16" s="715"/>
      <c r="F16" s="715"/>
      <c r="G16" s="715"/>
      <c r="H16" s="669">
        <v>0</v>
      </c>
    </row>
    <row r="17" spans="2:8">
      <c r="B17" s="714"/>
      <c r="C17" s="715"/>
      <c r="D17" s="715"/>
      <c r="E17" s="715"/>
      <c r="F17" s="715"/>
      <c r="G17" s="715"/>
      <c r="H17" s="669">
        <v>0</v>
      </c>
    </row>
    <row r="18" spans="2:8">
      <c r="B18" s="714"/>
      <c r="C18" s="715"/>
      <c r="D18" s="715"/>
      <c r="E18" s="715"/>
      <c r="F18" s="715"/>
      <c r="G18" s="715"/>
      <c r="H18" s="669">
        <v>0</v>
      </c>
    </row>
    <row r="19" spans="2:8">
      <c r="B19" s="714"/>
      <c r="C19" s="715"/>
      <c r="D19" s="715"/>
      <c r="E19" s="715"/>
      <c r="F19" s="715"/>
      <c r="G19" s="715"/>
      <c r="H19" s="669"/>
    </row>
    <row r="20" spans="2:8">
      <c r="B20" s="918" t="s">
        <v>1295</v>
      </c>
      <c r="C20" s="712">
        <v>16361030</v>
      </c>
      <c r="D20" s="712">
        <v>651847.5</v>
      </c>
      <c r="E20" s="712">
        <v>17012877.5</v>
      </c>
      <c r="F20" s="712">
        <v>7256148.0899999999</v>
      </c>
      <c r="G20" s="712">
        <v>7256148.0899999999</v>
      </c>
      <c r="H20" s="712">
        <v>9756729.4100000001</v>
      </c>
    </row>
    <row r="21" spans="2:8">
      <c r="B21" s="714" t="s">
        <v>1293</v>
      </c>
      <c r="C21" s="717">
        <v>5000</v>
      </c>
      <c r="D21" s="717">
        <v>0</v>
      </c>
      <c r="E21" s="717">
        <v>5000</v>
      </c>
      <c r="F21" s="717">
        <v>40.6</v>
      </c>
      <c r="G21" s="717">
        <v>40.6</v>
      </c>
      <c r="H21" s="669">
        <v>4959.3999999999996</v>
      </c>
    </row>
    <row r="22" spans="2:8">
      <c r="B22" s="714" t="s">
        <v>1294</v>
      </c>
      <c r="C22" s="717">
        <v>0</v>
      </c>
      <c r="D22" s="717">
        <v>0</v>
      </c>
      <c r="E22" s="717">
        <v>0</v>
      </c>
      <c r="F22" s="717">
        <v>0</v>
      </c>
      <c r="G22" s="717">
        <v>0</v>
      </c>
      <c r="H22" s="669">
        <v>0</v>
      </c>
    </row>
    <row r="23" spans="2:8">
      <c r="B23" s="714" t="s">
        <v>1296</v>
      </c>
      <c r="C23" s="717">
        <v>12564798</v>
      </c>
      <c r="D23" s="717">
        <v>0</v>
      </c>
      <c r="E23" s="717">
        <v>12564798</v>
      </c>
      <c r="F23" s="717">
        <v>5485935.5099999998</v>
      </c>
      <c r="G23" s="717">
        <v>5485935.5099999998</v>
      </c>
      <c r="H23" s="669">
        <v>7078862.4900000002</v>
      </c>
    </row>
    <row r="24" spans="2:8">
      <c r="B24" s="714" t="s">
        <v>1297</v>
      </c>
      <c r="C24" s="717">
        <v>3791232</v>
      </c>
      <c r="D24" s="717">
        <v>0</v>
      </c>
      <c r="E24" s="717">
        <v>3791232</v>
      </c>
      <c r="F24" s="717">
        <v>1118324.48</v>
      </c>
      <c r="G24" s="717">
        <v>1118324.48</v>
      </c>
      <c r="H24" s="669">
        <v>2672907.52</v>
      </c>
    </row>
    <row r="25" spans="2:8">
      <c r="B25" s="714" t="s">
        <v>1750</v>
      </c>
      <c r="C25" s="717">
        <v>0</v>
      </c>
      <c r="D25" s="717">
        <v>651847.5</v>
      </c>
      <c r="E25" s="717">
        <v>651847.5</v>
      </c>
      <c r="F25" s="717">
        <v>651847.5</v>
      </c>
      <c r="G25" s="717">
        <v>651847.5</v>
      </c>
      <c r="H25" s="669">
        <v>0</v>
      </c>
    </row>
    <row r="26" spans="2:8">
      <c r="B26" s="714"/>
      <c r="C26" s="717"/>
      <c r="D26" s="717"/>
      <c r="E26" s="717"/>
      <c r="F26" s="717"/>
      <c r="G26" s="717"/>
      <c r="H26" s="669">
        <v>0</v>
      </c>
    </row>
    <row r="27" spans="2:8">
      <c r="B27" s="711" t="s">
        <v>1291</v>
      </c>
      <c r="C27" s="716">
        <v>50891530</v>
      </c>
      <c r="D27" s="716">
        <v>0</v>
      </c>
      <c r="E27" s="716">
        <v>50891530</v>
      </c>
      <c r="F27" s="716">
        <v>24753108.219999999</v>
      </c>
      <c r="G27" s="716">
        <v>24753108.219999999</v>
      </c>
      <c r="H27" s="716">
        <v>26138421.780000001</v>
      </c>
    </row>
    <row r="28" spans="2:8" ht="13.5" thickBot="1">
      <c r="B28" s="718"/>
      <c r="C28" s="719"/>
      <c r="D28" s="719"/>
      <c r="E28" s="719"/>
      <c r="F28" s="719"/>
      <c r="G28" s="719"/>
      <c r="H28" s="719"/>
    </row>
    <row r="29" spans="2:8">
      <c r="B29" s="777"/>
      <c r="C29" s="778"/>
      <c r="D29" s="778"/>
      <c r="E29" s="778"/>
      <c r="F29" s="778"/>
      <c r="G29" s="778"/>
      <c r="H29" s="778"/>
    </row>
  </sheetData>
  <mergeCells count="8">
    <mergeCell ref="B7:B8"/>
    <mergeCell ref="C7:G7"/>
    <mergeCell ref="H7:H8"/>
    <mergeCell ref="B2:H2"/>
    <mergeCell ref="B3:H3"/>
    <mergeCell ref="B4:H4"/>
    <mergeCell ref="B5:H5"/>
    <mergeCell ref="B6:H6"/>
  </mergeCells>
  <pageMargins left="0.11811023622047245" right="0.11811023622047245" top="0.74803149606299213" bottom="0.74803149606299213" header="0.31496062992125984" footer="0.31496062992125984"/>
  <pageSetup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topLeftCell="A40" workbookViewId="0">
      <selection activeCell="E62" sqref="E62"/>
    </sheetView>
  </sheetViews>
  <sheetFormatPr baseColWidth="10" defaultColWidth="11.42578125" defaultRowHeight="12.75"/>
  <cols>
    <col min="1" max="1" width="7" style="10" customWidth="1"/>
    <col min="2" max="2" width="67.85546875" style="6" customWidth="1"/>
    <col min="3" max="3" width="23.140625" style="20" customWidth="1"/>
    <col min="4" max="4" width="1.7109375" style="19" customWidth="1"/>
    <col min="5" max="5" width="23.85546875" style="20" customWidth="1"/>
    <col min="6" max="16384" width="11.42578125" style="6"/>
  </cols>
  <sheetData>
    <row r="1" spans="1:5">
      <c r="C1" s="6"/>
      <c r="D1" s="6"/>
      <c r="E1" s="6"/>
    </row>
    <row r="2" spans="1:5" ht="15">
      <c r="B2" s="929" t="s">
        <v>452</v>
      </c>
      <c r="C2" s="929"/>
      <c r="D2" s="929"/>
      <c r="E2" s="929"/>
    </row>
    <row r="3" spans="1:5" ht="15">
      <c r="B3" s="929" t="s">
        <v>125</v>
      </c>
      <c r="C3" s="929"/>
      <c r="D3" s="929"/>
      <c r="E3" s="929"/>
    </row>
    <row r="4" spans="1:5" ht="16.5" customHeight="1">
      <c r="B4" s="929" t="s">
        <v>1789</v>
      </c>
      <c r="C4" s="929"/>
      <c r="D4" s="929"/>
      <c r="E4" s="929"/>
    </row>
    <row r="5" spans="1:5">
      <c r="E5" s="5"/>
    </row>
    <row r="6" spans="1:5">
      <c r="A6" s="196"/>
      <c r="B6" s="197"/>
      <c r="C6" s="198" t="s">
        <v>221</v>
      </c>
      <c r="D6" s="199"/>
      <c r="E6" s="198" t="s">
        <v>222</v>
      </c>
    </row>
    <row r="7" spans="1:5" s="1" customFormat="1">
      <c r="A7" s="197">
        <v>4</v>
      </c>
      <c r="B7" s="197" t="s">
        <v>126</v>
      </c>
      <c r="C7" s="200"/>
      <c r="D7" s="201"/>
      <c r="E7" s="200"/>
    </row>
    <row r="8" spans="1:5" s="1" customFormat="1">
      <c r="A8" s="202">
        <v>4.0999999999999996</v>
      </c>
      <c r="B8" s="197" t="s">
        <v>127</v>
      </c>
      <c r="C8" s="203">
        <f>SUM(C9:C16)</f>
        <v>24398.3</v>
      </c>
      <c r="D8" s="203">
        <f>SUM(D9:D16)</f>
        <v>0</v>
      </c>
      <c r="E8" s="203">
        <f>SUM(E9:E16)</f>
        <v>746891.77</v>
      </c>
    </row>
    <row r="9" spans="1:5">
      <c r="A9" s="204" t="s">
        <v>128</v>
      </c>
      <c r="B9" s="196" t="s">
        <v>129</v>
      </c>
      <c r="C9" s="205">
        <v>20877</v>
      </c>
      <c r="D9" s="206"/>
      <c r="E9" s="205">
        <v>696961.65</v>
      </c>
    </row>
    <row r="10" spans="1:5">
      <c r="A10" s="204" t="s">
        <v>130</v>
      </c>
      <c r="B10" s="196" t="s">
        <v>131</v>
      </c>
      <c r="C10" s="205"/>
      <c r="D10" s="206"/>
      <c r="E10" s="205"/>
    </row>
    <row r="11" spans="1:5">
      <c r="A11" s="204" t="s">
        <v>132</v>
      </c>
      <c r="B11" s="196" t="s">
        <v>133</v>
      </c>
      <c r="C11" s="205"/>
      <c r="D11" s="206"/>
      <c r="E11" s="205"/>
    </row>
    <row r="12" spans="1:5">
      <c r="A12" s="204" t="s">
        <v>134</v>
      </c>
      <c r="B12" s="196" t="s">
        <v>135</v>
      </c>
      <c r="C12" s="205">
        <v>2669</v>
      </c>
      <c r="D12" s="206"/>
      <c r="E12" s="205">
        <v>43251</v>
      </c>
    </row>
    <row r="13" spans="1:5">
      <c r="A13" s="204" t="s">
        <v>136</v>
      </c>
      <c r="B13" s="196" t="s">
        <v>453</v>
      </c>
      <c r="C13" s="205">
        <v>852.3</v>
      </c>
      <c r="D13" s="206"/>
      <c r="E13" s="205">
        <v>6679.12</v>
      </c>
    </row>
    <row r="14" spans="1:5">
      <c r="A14" s="204" t="s">
        <v>137</v>
      </c>
      <c r="B14" s="196" t="s">
        <v>138</v>
      </c>
      <c r="C14" s="205"/>
      <c r="D14" s="206"/>
      <c r="E14" s="205"/>
    </row>
    <row r="15" spans="1:5">
      <c r="A15" s="204" t="s">
        <v>139</v>
      </c>
      <c r="B15" s="207" t="s">
        <v>140</v>
      </c>
      <c r="C15" s="205"/>
      <c r="D15" s="206"/>
      <c r="E15" s="205"/>
    </row>
    <row r="16" spans="1:5" ht="29.25" customHeight="1">
      <c r="A16" s="208" t="s">
        <v>141</v>
      </c>
      <c r="B16" s="207" t="s">
        <v>142</v>
      </c>
      <c r="C16" s="205"/>
      <c r="D16" s="206"/>
      <c r="E16" s="205"/>
    </row>
    <row r="17" spans="1:7">
      <c r="A17" s="196"/>
      <c r="B17" s="197"/>
      <c r="C17" s="205"/>
      <c r="D17" s="206"/>
      <c r="E17" s="205"/>
    </row>
    <row r="18" spans="1:7" ht="24">
      <c r="A18" s="209">
        <v>4.2</v>
      </c>
      <c r="B18" s="210" t="s">
        <v>143</v>
      </c>
      <c r="C18" s="203">
        <f>SUM(C19:C21)</f>
        <v>4762436.1100000003</v>
      </c>
      <c r="D18" s="203"/>
      <c r="E18" s="203">
        <f>SUM(E19:E20)</f>
        <v>26968236.899999999</v>
      </c>
    </row>
    <row r="19" spans="1:7" s="1" customFormat="1">
      <c r="A19" s="204" t="s">
        <v>144</v>
      </c>
      <c r="B19" s="196" t="s">
        <v>145</v>
      </c>
      <c r="C19" s="205">
        <v>4762436.1100000003</v>
      </c>
      <c r="D19" s="206"/>
      <c r="E19" s="205">
        <v>26968236.899999999</v>
      </c>
    </row>
    <row r="20" spans="1:7">
      <c r="A20" s="204" t="s">
        <v>146</v>
      </c>
      <c r="B20" s="196" t="s">
        <v>147</v>
      </c>
      <c r="C20" s="200"/>
      <c r="D20" s="201"/>
      <c r="E20" s="200"/>
    </row>
    <row r="21" spans="1:7">
      <c r="A21" s="196"/>
      <c r="B21" s="196"/>
      <c r="C21" s="205"/>
      <c r="D21" s="206"/>
      <c r="E21" s="205"/>
    </row>
    <row r="22" spans="1:7">
      <c r="A22" s="202">
        <v>4.3</v>
      </c>
      <c r="B22" s="197" t="s">
        <v>148</v>
      </c>
      <c r="C22" s="211">
        <f>SUM(C23:C27)</f>
        <v>0</v>
      </c>
      <c r="D22" s="201"/>
      <c r="E22" s="211">
        <f>SUM(E23:E27)</f>
        <v>0</v>
      </c>
    </row>
    <row r="23" spans="1:7">
      <c r="A23" s="204" t="s">
        <v>149</v>
      </c>
      <c r="B23" s="196" t="s">
        <v>150</v>
      </c>
      <c r="C23" s="200"/>
      <c r="D23" s="201"/>
      <c r="E23" s="200"/>
    </row>
    <row r="24" spans="1:7">
      <c r="A24" s="204" t="s">
        <v>151</v>
      </c>
      <c r="B24" s="196" t="s">
        <v>152</v>
      </c>
      <c r="C24" s="205"/>
      <c r="D24" s="206"/>
      <c r="E24" s="205"/>
      <c r="G24" s="6" t="s">
        <v>251</v>
      </c>
    </row>
    <row r="25" spans="1:7">
      <c r="A25" s="204" t="s">
        <v>153</v>
      </c>
      <c r="B25" s="212" t="s">
        <v>154</v>
      </c>
      <c r="C25" s="205"/>
      <c r="D25" s="206"/>
      <c r="E25" s="205"/>
    </row>
    <row r="26" spans="1:7">
      <c r="A26" s="204" t="s">
        <v>155</v>
      </c>
      <c r="B26" s="212" t="s">
        <v>156</v>
      </c>
      <c r="C26" s="205"/>
      <c r="D26" s="206"/>
      <c r="E26" s="205"/>
    </row>
    <row r="27" spans="1:7">
      <c r="A27" s="204" t="s">
        <v>157</v>
      </c>
      <c r="B27" s="196" t="s">
        <v>158</v>
      </c>
      <c r="C27" s="205"/>
      <c r="D27" s="206"/>
      <c r="E27" s="205">
        <v>0</v>
      </c>
    </row>
    <row r="28" spans="1:7">
      <c r="A28" s="196"/>
      <c r="B28" s="197"/>
      <c r="C28" s="205"/>
      <c r="D28" s="206"/>
      <c r="E28" s="205"/>
    </row>
    <row r="29" spans="1:7" s="1" customFormat="1">
      <c r="A29" s="197"/>
      <c r="B29" s="213" t="s">
        <v>159</v>
      </c>
      <c r="C29" s="214">
        <f>C8+C18+C22</f>
        <v>4786834.41</v>
      </c>
      <c r="D29" s="215"/>
      <c r="E29" s="214">
        <f>E8+E18+E22</f>
        <v>27715128.669999998</v>
      </c>
    </row>
    <row r="30" spans="1:7">
      <c r="A30" s="196"/>
      <c r="B30" s="196"/>
      <c r="C30" s="205"/>
      <c r="D30" s="206"/>
      <c r="E30" s="205"/>
    </row>
    <row r="31" spans="1:7" s="1" customFormat="1">
      <c r="A31" s="197">
        <v>5</v>
      </c>
      <c r="B31" s="197" t="s">
        <v>160</v>
      </c>
      <c r="C31" s="200"/>
      <c r="D31" s="201"/>
      <c r="E31" s="200"/>
    </row>
    <row r="32" spans="1:7" s="1" customFormat="1">
      <c r="A32" s="202">
        <v>5.0999999999999996</v>
      </c>
      <c r="B32" s="197" t="s">
        <v>161</v>
      </c>
      <c r="C32" s="203">
        <f>SUM(C33:C35)</f>
        <v>2327243.1</v>
      </c>
      <c r="D32" s="201"/>
      <c r="E32" s="203">
        <f>SUM(E33:E35)</f>
        <v>14923297.58</v>
      </c>
    </row>
    <row r="33" spans="1:5">
      <c r="A33" s="204" t="s">
        <v>162</v>
      </c>
      <c r="B33" s="196" t="s">
        <v>163</v>
      </c>
      <c r="C33" s="205">
        <v>1001126.64</v>
      </c>
      <c r="D33" s="206"/>
      <c r="E33" s="205">
        <v>5998813.1699999999</v>
      </c>
    </row>
    <row r="34" spans="1:5" ht="13.5" customHeight="1">
      <c r="A34" s="204" t="s">
        <v>164</v>
      </c>
      <c r="B34" s="196" t="s">
        <v>165</v>
      </c>
      <c r="C34" s="205">
        <v>771181.64</v>
      </c>
      <c r="D34" s="206"/>
      <c r="E34" s="205">
        <v>4769568.33</v>
      </c>
    </row>
    <row r="35" spans="1:5">
      <c r="A35" s="204" t="s">
        <v>166</v>
      </c>
      <c r="B35" s="196" t="s">
        <v>167</v>
      </c>
      <c r="C35" s="205">
        <v>554934.81999999995</v>
      </c>
      <c r="D35" s="206"/>
      <c r="E35" s="205">
        <v>4154916.08</v>
      </c>
    </row>
    <row r="36" spans="1:5">
      <c r="A36" s="196"/>
      <c r="B36" s="196"/>
      <c r="C36" s="205"/>
      <c r="D36" s="206"/>
      <c r="E36" s="205"/>
    </row>
    <row r="37" spans="1:5" s="1" customFormat="1">
      <c r="A37" s="202">
        <v>5.2</v>
      </c>
      <c r="B37" s="197" t="s">
        <v>168</v>
      </c>
      <c r="C37" s="203">
        <f>SUM(C38:C45)</f>
        <v>791701.26</v>
      </c>
      <c r="D37" s="203"/>
      <c r="E37" s="203">
        <f>SUM(E38:E47)</f>
        <v>3692027.63</v>
      </c>
    </row>
    <row r="38" spans="1:5" s="1" customFormat="1">
      <c r="A38" s="204" t="s">
        <v>169</v>
      </c>
      <c r="B38" s="196" t="s">
        <v>170</v>
      </c>
      <c r="C38" s="200">
        <v>0</v>
      </c>
      <c r="D38" s="201"/>
      <c r="E38" s="200">
        <v>0</v>
      </c>
    </row>
    <row r="39" spans="1:5" s="1" customFormat="1">
      <c r="A39" s="204" t="s">
        <v>171</v>
      </c>
      <c r="B39" s="196" t="s">
        <v>172</v>
      </c>
      <c r="C39" s="200"/>
      <c r="D39" s="201"/>
      <c r="E39" s="200"/>
    </row>
    <row r="40" spans="1:5">
      <c r="A40" s="204" t="s">
        <v>173</v>
      </c>
      <c r="B40" s="196" t="s">
        <v>174</v>
      </c>
      <c r="C40" s="205"/>
      <c r="D40" s="206"/>
      <c r="E40" s="205"/>
    </row>
    <row r="41" spans="1:5">
      <c r="A41" s="204" t="s">
        <v>175</v>
      </c>
      <c r="B41" s="196" t="s">
        <v>176</v>
      </c>
      <c r="C41" s="205">
        <v>791701.26</v>
      </c>
      <c r="D41" s="206"/>
      <c r="E41" s="205">
        <v>3692027.63</v>
      </c>
    </row>
    <row r="42" spans="1:5">
      <c r="A42" s="204" t="s">
        <v>177</v>
      </c>
      <c r="B42" s="196" t="s">
        <v>178</v>
      </c>
      <c r="C42" s="205"/>
      <c r="D42" s="206"/>
      <c r="E42" s="205"/>
    </row>
    <row r="43" spans="1:5">
      <c r="A43" s="204" t="s">
        <v>179</v>
      </c>
      <c r="B43" s="196" t="s">
        <v>180</v>
      </c>
      <c r="C43" s="205"/>
      <c r="D43" s="206"/>
      <c r="E43" s="205"/>
    </row>
    <row r="44" spans="1:5">
      <c r="A44" s="204" t="s">
        <v>181</v>
      </c>
      <c r="B44" s="196" t="s">
        <v>182</v>
      </c>
      <c r="C44" s="205"/>
      <c r="D44" s="206"/>
      <c r="E44" s="205"/>
    </row>
    <row r="45" spans="1:5">
      <c r="A45" s="204" t="s">
        <v>183</v>
      </c>
      <c r="B45" s="196" t="s">
        <v>184</v>
      </c>
      <c r="C45" s="205"/>
      <c r="D45" s="206"/>
      <c r="E45" s="205">
        <v>0</v>
      </c>
    </row>
    <row r="46" spans="1:5">
      <c r="A46" s="204" t="s">
        <v>185</v>
      </c>
      <c r="B46" s="196" t="s">
        <v>186</v>
      </c>
      <c r="C46" s="205"/>
      <c r="D46" s="206"/>
      <c r="E46" s="205"/>
    </row>
    <row r="47" spans="1:5">
      <c r="A47" s="196"/>
      <c r="B47" s="196"/>
      <c r="C47" s="205"/>
      <c r="D47" s="206"/>
      <c r="E47" s="205"/>
    </row>
    <row r="48" spans="1:5">
      <c r="A48" s="202">
        <v>5.3</v>
      </c>
      <c r="B48" s="197" t="s">
        <v>145</v>
      </c>
      <c r="C48" s="203">
        <f>SUM(C49:C51)</f>
        <v>0</v>
      </c>
      <c r="D48" s="201"/>
      <c r="E48" s="203">
        <f>SUM(E49:E51)</f>
        <v>0</v>
      </c>
    </row>
    <row r="49" spans="1:5" ht="10.5" customHeight="1">
      <c r="A49" s="204" t="s">
        <v>187</v>
      </c>
      <c r="B49" s="196" t="s">
        <v>188</v>
      </c>
      <c r="C49" s="205"/>
      <c r="D49" s="206"/>
      <c r="E49" s="205"/>
    </row>
    <row r="50" spans="1:5" ht="10.5" customHeight="1">
      <c r="A50" s="204" t="s">
        <v>189</v>
      </c>
      <c r="B50" s="196" t="s">
        <v>75</v>
      </c>
      <c r="C50" s="205"/>
      <c r="D50" s="206"/>
      <c r="E50" s="205"/>
    </row>
    <row r="51" spans="1:5" ht="10.5" customHeight="1">
      <c r="A51" s="204" t="s">
        <v>190</v>
      </c>
      <c r="B51" s="196" t="s">
        <v>191</v>
      </c>
      <c r="C51" s="205"/>
      <c r="D51" s="206"/>
      <c r="E51" s="205"/>
    </row>
    <row r="52" spans="1:5" ht="10.5" customHeight="1">
      <c r="A52" s="196"/>
      <c r="B52" s="196"/>
      <c r="C52" s="205"/>
      <c r="D52" s="206"/>
      <c r="E52" s="205"/>
    </row>
    <row r="53" spans="1:5" s="1" customFormat="1" ht="10.5" customHeight="1">
      <c r="A53" s="202">
        <v>5.4</v>
      </c>
      <c r="B53" s="197" t="s">
        <v>192</v>
      </c>
      <c r="C53" s="203">
        <f>SUM(C54:C58)</f>
        <v>0</v>
      </c>
      <c r="D53" s="201"/>
      <c r="E53" s="203">
        <f>SUM(E54:E58)</f>
        <v>0</v>
      </c>
    </row>
    <row r="54" spans="1:5" s="1" customFormat="1" ht="10.5" customHeight="1">
      <c r="A54" s="204" t="s">
        <v>193</v>
      </c>
      <c r="B54" s="196" t="s">
        <v>194</v>
      </c>
      <c r="C54" s="200"/>
      <c r="D54" s="201"/>
      <c r="E54" s="200"/>
    </row>
    <row r="55" spans="1:5" s="1" customFormat="1" ht="10.5" customHeight="1">
      <c r="A55" s="204" t="s">
        <v>195</v>
      </c>
      <c r="B55" s="196" t="s">
        <v>196</v>
      </c>
      <c r="C55" s="200"/>
      <c r="D55" s="201"/>
      <c r="E55" s="200"/>
    </row>
    <row r="56" spans="1:5" s="1" customFormat="1" ht="10.5" customHeight="1">
      <c r="A56" s="204" t="s">
        <v>197</v>
      </c>
      <c r="B56" s="196" t="s">
        <v>198</v>
      </c>
      <c r="C56" s="200"/>
      <c r="D56" s="201"/>
      <c r="E56" s="200"/>
    </row>
    <row r="57" spans="1:5" s="1" customFormat="1" ht="10.5" customHeight="1">
      <c r="A57" s="204" t="s">
        <v>199</v>
      </c>
      <c r="B57" s="196" t="s">
        <v>200</v>
      </c>
      <c r="C57" s="200"/>
      <c r="D57" s="201"/>
      <c r="E57" s="200"/>
    </row>
    <row r="58" spans="1:5" s="1" customFormat="1" ht="10.5" customHeight="1">
      <c r="A58" s="204" t="s">
        <v>201</v>
      </c>
      <c r="B58" s="196" t="s">
        <v>202</v>
      </c>
      <c r="C58" s="200"/>
      <c r="D58" s="201"/>
      <c r="E58" s="200"/>
    </row>
    <row r="59" spans="1:5">
      <c r="A59" s="196"/>
      <c r="B59" s="196"/>
      <c r="C59" s="205"/>
      <c r="D59" s="206"/>
      <c r="E59" s="205"/>
    </row>
    <row r="60" spans="1:5">
      <c r="A60" s="202">
        <v>5.5</v>
      </c>
      <c r="B60" s="197" t="s">
        <v>203</v>
      </c>
      <c r="C60" s="211">
        <f>SUM(C61:C66)</f>
        <v>6763.9</v>
      </c>
      <c r="D60" s="211"/>
      <c r="E60" s="211">
        <f>SUM(E61:E66)</f>
        <v>42549.08</v>
      </c>
    </row>
    <row r="61" spans="1:5" ht="9.75" customHeight="1">
      <c r="A61" s="204" t="s">
        <v>204</v>
      </c>
      <c r="B61" s="212" t="s">
        <v>205</v>
      </c>
      <c r="C61" s="205">
        <v>6763.9</v>
      </c>
      <c r="D61" s="206"/>
      <c r="E61" s="205">
        <v>42549.08</v>
      </c>
    </row>
    <row r="62" spans="1:5" ht="9.75" customHeight="1">
      <c r="A62" s="204" t="s">
        <v>206</v>
      </c>
      <c r="B62" s="212" t="s">
        <v>207</v>
      </c>
      <c r="C62" s="205"/>
      <c r="D62" s="206"/>
      <c r="E62" s="205"/>
    </row>
    <row r="63" spans="1:5" ht="9.75" customHeight="1">
      <c r="A63" s="204" t="s">
        <v>208</v>
      </c>
      <c r="B63" s="212" t="s">
        <v>209</v>
      </c>
      <c r="C63" s="205"/>
      <c r="D63" s="206"/>
      <c r="E63" s="205"/>
    </row>
    <row r="64" spans="1:5" ht="9.75" customHeight="1">
      <c r="A64" s="204" t="s">
        <v>210</v>
      </c>
      <c r="B64" s="212" t="s">
        <v>211</v>
      </c>
      <c r="C64" s="205"/>
      <c r="D64" s="206"/>
      <c r="E64" s="205"/>
    </row>
    <row r="65" spans="1:5" ht="9.75" customHeight="1">
      <c r="A65" s="204" t="s">
        <v>212</v>
      </c>
      <c r="B65" s="212" t="s">
        <v>213</v>
      </c>
      <c r="C65" s="205"/>
      <c r="D65" s="206"/>
      <c r="E65" s="205"/>
    </row>
    <row r="66" spans="1:5" ht="12" customHeight="1">
      <c r="A66" s="204" t="s">
        <v>214</v>
      </c>
      <c r="B66" s="196" t="s">
        <v>215</v>
      </c>
      <c r="C66" s="205">
        <v>0</v>
      </c>
      <c r="D66" s="206"/>
      <c r="E66" s="205">
        <v>0</v>
      </c>
    </row>
    <row r="67" spans="1:5">
      <c r="A67" s="196"/>
      <c r="B67" s="196"/>
      <c r="C67" s="205"/>
      <c r="D67" s="206"/>
      <c r="E67" s="205"/>
    </row>
    <row r="68" spans="1:5">
      <c r="A68" s="202">
        <v>5.6</v>
      </c>
      <c r="B68" s="197" t="s">
        <v>216</v>
      </c>
      <c r="C68" s="203">
        <f>SUM(C69)</f>
        <v>0</v>
      </c>
      <c r="D68" s="201"/>
      <c r="E68" s="203">
        <f>SUM(E69)</f>
        <v>0</v>
      </c>
    </row>
    <row r="69" spans="1:5">
      <c r="A69" s="204" t="s">
        <v>217</v>
      </c>
      <c r="B69" s="196" t="s">
        <v>218</v>
      </c>
      <c r="C69" s="205">
        <v>0</v>
      </c>
      <c r="D69" s="206"/>
      <c r="E69" s="205">
        <v>0</v>
      </c>
    </row>
    <row r="70" spans="1:5">
      <c r="A70" s="196"/>
      <c r="B70" s="196"/>
      <c r="C70" s="205"/>
      <c r="D70" s="206"/>
      <c r="E70" s="205"/>
    </row>
    <row r="71" spans="1:5" s="1" customFormat="1">
      <c r="A71" s="197"/>
      <c r="B71" s="213" t="s">
        <v>219</v>
      </c>
      <c r="C71" s="214">
        <f>C32+C37+C48+C53+C60+C68</f>
        <v>3125708.2600000002</v>
      </c>
      <c r="D71" s="536"/>
      <c r="E71" s="535">
        <f>E32+E37+E48+E53+E60+E68</f>
        <v>18657874.289999999</v>
      </c>
    </row>
    <row r="72" spans="1:5">
      <c r="A72" s="196"/>
      <c r="B72" s="196"/>
      <c r="C72" s="537"/>
      <c r="D72" s="538"/>
      <c r="E72" s="537"/>
    </row>
    <row r="73" spans="1:5" s="1" customFormat="1" ht="13.5" thickBot="1">
      <c r="A73" s="197"/>
      <c r="B73" s="216" t="s">
        <v>82</v>
      </c>
      <c r="C73" s="539">
        <f>C29-C71</f>
        <v>1661126.15</v>
      </c>
      <c r="D73" s="536"/>
      <c r="E73" s="539">
        <f>E29-E71</f>
        <v>9057254.379999999</v>
      </c>
    </row>
    <row r="74" spans="1:5">
      <c r="A74" s="196"/>
      <c r="B74" s="196"/>
      <c r="C74" s="205"/>
      <c r="D74" s="206"/>
      <c r="E74" s="205"/>
    </row>
    <row r="75" spans="1:5">
      <c r="A75" s="196"/>
      <c r="B75" s="196"/>
      <c r="C75" s="217"/>
      <c r="D75" s="206"/>
      <c r="E75" s="205"/>
    </row>
    <row r="76" spans="1:5">
      <c r="A76" s="196"/>
      <c r="B76" s="196"/>
      <c r="C76" s="205"/>
      <c r="D76" s="206"/>
      <c r="E76" s="205"/>
    </row>
    <row r="77" spans="1:5">
      <c r="A77" s="196"/>
      <c r="B77" s="196"/>
      <c r="C77" s="205"/>
      <c r="D77" s="206"/>
      <c r="E77" s="205"/>
    </row>
    <row r="78" spans="1:5">
      <c r="A78" s="196"/>
      <c r="B78" s="196"/>
      <c r="C78" s="205"/>
      <c r="D78" s="206"/>
      <c r="E78" s="205"/>
    </row>
    <row r="79" spans="1:5">
      <c r="A79" s="196"/>
      <c r="B79" s="196"/>
      <c r="C79" s="217"/>
      <c r="D79" s="206"/>
      <c r="E79" s="217"/>
    </row>
    <row r="80" spans="1:5">
      <c r="B80" s="24" t="s">
        <v>220</v>
      </c>
    </row>
  </sheetData>
  <mergeCells count="3">
    <mergeCell ref="B2:E2"/>
    <mergeCell ref="B3:E3"/>
    <mergeCell ref="B4:E4"/>
  </mergeCells>
  <printOptions horizontalCentered="1"/>
  <pageMargins left="0.70866141732283472" right="0.70866141732283472" top="0.70866141732283472" bottom="0.74803149606299213" header="0.31496062992125984" footer="0.31496062992125984"/>
  <pageSetup scale="70" orientation="portrait" r:id="rId1"/>
  <headerFooter>
    <oddHeader>&amp;L&amp;"Arial,Normal"&amp;8Estados e Información Contable&amp;R&amp;"Arial,Normal"&amp;8 02</oddHeader>
    <oddFooter>&amp;C&amp;"Arial,Normal"&amp;9“Bajo protesta de decir verdad declaramos que los Estados Financieros y sus notas, son razonablemente correctos y son responsabilidad del emisor”</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H86"/>
  <sheetViews>
    <sheetView workbookViewId="0">
      <selection activeCell="B94" sqref="B1:H94"/>
    </sheetView>
  </sheetViews>
  <sheetFormatPr baseColWidth="10" defaultColWidth="11" defaultRowHeight="12.75"/>
  <cols>
    <col min="1" max="1" width="7.42578125" style="586" customWidth="1"/>
    <col min="2" max="2" width="52.85546875" style="586" customWidth="1"/>
    <col min="3" max="3" width="14.85546875" style="586" customWidth="1"/>
    <col min="4" max="4" width="14.42578125" style="586" customWidth="1"/>
    <col min="5" max="5" width="13.85546875" style="586" customWidth="1"/>
    <col min="6" max="6" width="14.140625" style="586" customWidth="1"/>
    <col min="7" max="7" width="14.5703125" style="586" customWidth="1"/>
    <col min="8" max="8" width="15.28515625" style="586" bestFit="1" customWidth="1"/>
    <col min="9" max="257" width="11" style="586"/>
    <col min="258" max="258" width="52.85546875" style="586" customWidth="1"/>
    <col min="259" max="259" width="9.85546875" style="586" bestFit="1" customWidth="1"/>
    <col min="260" max="260" width="14.42578125" style="586" customWidth="1"/>
    <col min="261" max="261" width="13.85546875" style="586" customWidth="1"/>
    <col min="262" max="262" width="14.140625" style="586" customWidth="1"/>
    <col min="263" max="263" width="14.5703125" style="586" customWidth="1"/>
    <col min="264" max="264" width="15.28515625" style="586" bestFit="1" customWidth="1"/>
    <col min="265" max="513" width="11" style="586"/>
    <col min="514" max="514" width="52.85546875" style="586" customWidth="1"/>
    <col min="515" max="515" width="9.85546875" style="586" bestFit="1" customWidth="1"/>
    <col min="516" max="516" width="14.42578125" style="586" customWidth="1"/>
    <col min="517" max="517" width="13.85546875" style="586" customWidth="1"/>
    <col min="518" max="518" width="14.140625" style="586" customWidth="1"/>
    <col min="519" max="519" width="14.5703125" style="586" customWidth="1"/>
    <col min="520" max="520" width="15.28515625" style="586" bestFit="1" customWidth="1"/>
    <col min="521" max="769" width="11" style="586"/>
    <col min="770" max="770" width="52.85546875" style="586" customWidth="1"/>
    <col min="771" max="771" width="9.85546875" style="586" bestFit="1" customWidth="1"/>
    <col min="772" max="772" width="14.42578125" style="586" customWidth="1"/>
    <col min="773" max="773" width="13.85546875" style="586" customWidth="1"/>
    <col min="774" max="774" width="14.140625" style="586" customWidth="1"/>
    <col min="775" max="775" width="14.5703125" style="586" customWidth="1"/>
    <col min="776" max="776" width="15.28515625" style="586" bestFit="1" customWidth="1"/>
    <col min="777" max="1025" width="11" style="586"/>
    <col min="1026" max="1026" width="52.85546875" style="586" customWidth="1"/>
    <col min="1027" max="1027" width="9.85546875" style="586" bestFit="1" customWidth="1"/>
    <col min="1028" max="1028" width="14.42578125" style="586" customWidth="1"/>
    <col min="1029" max="1029" width="13.85546875" style="586" customWidth="1"/>
    <col min="1030" max="1030" width="14.140625" style="586" customWidth="1"/>
    <col min="1031" max="1031" width="14.5703125" style="586" customWidth="1"/>
    <col min="1032" max="1032" width="15.28515625" style="586" bestFit="1" customWidth="1"/>
    <col min="1033" max="1281" width="11" style="586"/>
    <col min="1282" max="1282" width="52.85546875" style="586" customWidth="1"/>
    <col min="1283" max="1283" width="9.85546875" style="586" bestFit="1" customWidth="1"/>
    <col min="1284" max="1284" width="14.42578125" style="586" customWidth="1"/>
    <col min="1285" max="1285" width="13.85546875" style="586" customWidth="1"/>
    <col min="1286" max="1286" width="14.140625" style="586" customWidth="1"/>
    <col min="1287" max="1287" width="14.5703125" style="586" customWidth="1"/>
    <col min="1288" max="1288" width="15.28515625" style="586" bestFit="1" customWidth="1"/>
    <col min="1289" max="1537" width="11" style="586"/>
    <col min="1538" max="1538" width="52.85546875" style="586" customWidth="1"/>
    <col min="1539" max="1539" width="9.85546875" style="586" bestFit="1" customWidth="1"/>
    <col min="1540" max="1540" width="14.42578125" style="586" customWidth="1"/>
    <col min="1541" max="1541" width="13.85546875" style="586" customWidth="1"/>
    <col min="1542" max="1542" width="14.140625" style="586" customWidth="1"/>
    <col min="1543" max="1543" width="14.5703125" style="586" customWidth="1"/>
    <col min="1544" max="1544" width="15.28515625" style="586" bestFit="1" customWidth="1"/>
    <col min="1545" max="1793" width="11" style="586"/>
    <col min="1794" max="1794" width="52.85546875" style="586" customWidth="1"/>
    <col min="1795" max="1795" width="9.85546875" style="586" bestFit="1" customWidth="1"/>
    <col min="1796" max="1796" width="14.42578125" style="586" customWidth="1"/>
    <col min="1797" max="1797" width="13.85546875" style="586" customWidth="1"/>
    <col min="1798" max="1798" width="14.140625" style="586" customWidth="1"/>
    <col min="1799" max="1799" width="14.5703125" style="586" customWidth="1"/>
    <col min="1800" max="1800" width="15.28515625" style="586" bestFit="1" customWidth="1"/>
    <col min="1801" max="2049" width="11" style="586"/>
    <col min="2050" max="2050" width="52.85546875" style="586" customWidth="1"/>
    <col min="2051" max="2051" width="9.85546875" style="586" bestFit="1" customWidth="1"/>
    <col min="2052" max="2052" width="14.42578125" style="586" customWidth="1"/>
    <col min="2053" max="2053" width="13.85546875" style="586" customWidth="1"/>
    <col min="2054" max="2054" width="14.140625" style="586" customWidth="1"/>
    <col min="2055" max="2055" width="14.5703125" style="586" customWidth="1"/>
    <col min="2056" max="2056" width="15.28515625" style="586" bestFit="1" customWidth="1"/>
    <col min="2057" max="2305" width="11" style="586"/>
    <col min="2306" max="2306" width="52.85546875" style="586" customWidth="1"/>
    <col min="2307" max="2307" width="9.85546875" style="586" bestFit="1" customWidth="1"/>
    <col min="2308" max="2308" width="14.42578125" style="586" customWidth="1"/>
    <col min="2309" max="2309" width="13.85546875" style="586" customWidth="1"/>
    <col min="2310" max="2310" width="14.140625" style="586" customWidth="1"/>
    <col min="2311" max="2311" width="14.5703125" style="586" customWidth="1"/>
    <col min="2312" max="2312" width="15.28515625" style="586" bestFit="1" customWidth="1"/>
    <col min="2313" max="2561" width="11" style="586"/>
    <col min="2562" max="2562" width="52.85546875" style="586" customWidth="1"/>
    <col min="2563" max="2563" width="9.85546875" style="586" bestFit="1" customWidth="1"/>
    <col min="2564" max="2564" width="14.42578125" style="586" customWidth="1"/>
    <col min="2565" max="2565" width="13.85546875" style="586" customWidth="1"/>
    <col min="2566" max="2566" width="14.140625" style="586" customWidth="1"/>
    <col min="2567" max="2567" width="14.5703125" style="586" customWidth="1"/>
    <col min="2568" max="2568" width="15.28515625" style="586" bestFit="1" customWidth="1"/>
    <col min="2569" max="2817" width="11" style="586"/>
    <col min="2818" max="2818" width="52.85546875" style="586" customWidth="1"/>
    <col min="2819" max="2819" width="9.85546875" style="586" bestFit="1" customWidth="1"/>
    <col min="2820" max="2820" width="14.42578125" style="586" customWidth="1"/>
    <col min="2821" max="2821" width="13.85546875" style="586" customWidth="1"/>
    <col min="2822" max="2822" width="14.140625" style="586" customWidth="1"/>
    <col min="2823" max="2823" width="14.5703125" style="586" customWidth="1"/>
    <col min="2824" max="2824" width="15.28515625" style="586" bestFit="1" customWidth="1"/>
    <col min="2825" max="3073" width="11" style="586"/>
    <col min="3074" max="3074" width="52.85546875" style="586" customWidth="1"/>
    <col min="3075" max="3075" width="9.85546875" style="586" bestFit="1" customWidth="1"/>
    <col min="3076" max="3076" width="14.42578125" style="586" customWidth="1"/>
    <col min="3077" max="3077" width="13.85546875" style="586" customWidth="1"/>
    <col min="3078" max="3078" width="14.140625" style="586" customWidth="1"/>
    <col min="3079" max="3079" width="14.5703125" style="586" customWidth="1"/>
    <col min="3080" max="3080" width="15.28515625" style="586" bestFit="1" customWidth="1"/>
    <col min="3081" max="3329" width="11" style="586"/>
    <col min="3330" max="3330" width="52.85546875" style="586" customWidth="1"/>
    <col min="3331" max="3331" width="9.85546875" style="586" bestFit="1" customWidth="1"/>
    <col min="3332" max="3332" width="14.42578125" style="586" customWidth="1"/>
    <col min="3333" max="3333" width="13.85546875" style="586" customWidth="1"/>
    <col min="3334" max="3334" width="14.140625" style="586" customWidth="1"/>
    <col min="3335" max="3335" width="14.5703125" style="586" customWidth="1"/>
    <col min="3336" max="3336" width="15.28515625" style="586" bestFit="1" customWidth="1"/>
    <col min="3337" max="3585" width="11" style="586"/>
    <col min="3586" max="3586" width="52.85546875" style="586" customWidth="1"/>
    <col min="3587" max="3587" width="9.85546875" style="586" bestFit="1" customWidth="1"/>
    <col min="3588" max="3588" width="14.42578125" style="586" customWidth="1"/>
    <col min="3589" max="3589" width="13.85546875" style="586" customWidth="1"/>
    <col min="3590" max="3590" width="14.140625" style="586" customWidth="1"/>
    <col min="3591" max="3591" width="14.5703125" style="586" customWidth="1"/>
    <col min="3592" max="3592" width="15.28515625" style="586" bestFit="1" customWidth="1"/>
    <col min="3593" max="3841" width="11" style="586"/>
    <col min="3842" max="3842" width="52.85546875" style="586" customWidth="1"/>
    <col min="3843" max="3843" width="9.85546875" style="586" bestFit="1" customWidth="1"/>
    <col min="3844" max="3844" width="14.42578125" style="586" customWidth="1"/>
    <col min="3845" max="3845" width="13.85546875" style="586" customWidth="1"/>
    <col min="3846" max="3846" width="14.140625" style="586" customWidth="1"/>
    <col min="3847" max="3847" width="14.5703125" style="586" customWidth="1"/>
    <col min="3848" max="3848" width="15.28515625" style="586" bestFit="1" customWidth="1"/>
    <col min="3849" max="4097" width="11" style="586"/>
    <col min="4098" max="4098" width="52.85546875" style="586" customWidth="1"/>
    <col min="4099" max="4099" width="9.85546875" style="586" bestFit="1" customWidth="1"/>
    <col min="4100" max="4100" width="14.42578125" style="586" customWidth="1"/>
    <col min="4101" max="4101" width="13.85546875" style="586" customWidth="1"/>
    <col min="4102" max="4102" width="14.140625" style="586" customWidth="1"/>
    <col min="4103" max="4103" width="14.5703125" style="586" customWidth="1"/>
    <col min="4104" max="4104" width="15.28515625" style="586" bestFit="1" customWidth="1"/>
    <col min="4105" max="4353" width="11" style="586"/>
    <col min="4354" max="4354" width="52.85546875" style="586" customWidth="1"/>
    <col min="4355" max="4355" width="9.85546875" style="586" bestFit="1" customWidth="1"/>
    <col min="4356" max="4356" width="14.42578125" style="586" customWidth="1"/>
    <col min="4357" max="4357" width="13.85546875" style="586" customWidth="1"/>
    <col min="4358" max="4358" width="14.140625" style="586" customWidth="1"/>
    <col min="4359" max="4359" width="14.5703125" style="586" customWidth="1"/>
    <col min="4360" max="4360" width="15.28515625" style="586" bestFit="1" customWidth="1"/>
    <col min="4361" max="4609" width="11" style="586"/>
    <col min="4610" max="4610" width="52.85546875" style="586" customWidth="1"/>
    <col min="4611" max="4611" width="9.85546875" style="586" bestFit="1" customWidth="1"/>
    <col min="4612" max="4612" width="14.42578125" style="586" customWidth="1"/>
    <col min="4613" max="4613" width="13.85546875" style="586" customWidth="1"/>
    <col min="4614" max="4614" width="14.140625" style="586" customWidth="1"/>
    <col min="4615" max="4615" width="14.5703125" style="586" customWidth="1"/>
    <col min="4616" max="4616" width="15.28515625" style="586" bestFit="1" customWidth="1"/>
    <col min="4617" max="4865" width="11" style="586"/>
    <col min="4866" max="4866" width="52.85546875" style="586" customWidth="1"/>
    <col min="4867" max="4867" width="9.85546875" style="586" bestFit="1" customWidth="1"/>
    <col min="4868" max="4868" width="14.42578125" style="586" customWidth="1"/>
    <col min="4869" max="4869" width="13.85546875" style="586" customWidth="1"/>
    <col min="4870" max="4870" width="14.140625" style="586" customWidth="1"/>
    <col min="4871" max="4871" width="14.5703125" style="586" customWidth="1"/>
    <col min="4872" max="4872" width="15.28515625" style="586" bestFit="1" customWidth="1"/>
    <col min="4873" max="5121" width="11" style="586"/>
    <col min="5122" max="5122" width="52.85546875" style="586" customWidth="1"/>
    <col min="5123" max="5123" width="9.85546875" style="586" bestFit="1" customWidth="1"/>
    <col min="5124" max="5124" width="14.42578125" style="586" customWidth="1"/>
    <col min="5125" max="5125" width="13.85546875" style="586" customWidth="1"/>
    <col min="5126" max="5126" width="14.140625" style="586" customWidth="1"/>
    <col min="5127" max="5127" width="14.5703125" style="586" customWidth="1"/>
    <col min="5128" max="5128" width="15.28515625" style="586" bestFit="1" customWidth="1"/>
    <col min="5129" max="5377" width="11" style="586"/>
    <col min="5378" max="5378" width="52.85546875" style="586" customWidth="1"/>
    <col min="5379" max="5379" width="9.85546875" style="586" bestFit="1" customWidth="1"/>
    <col min="5380" max="5380" width="14.42578125" style="586" customWidth="1"/>
    <col min="5381" max="5381" width="13.85546875" style="586" customWidth="1"/>
    <col min="5382" max="5382" width="14.140625" style="586" customWidth="1"/>
    <col min="5383" max="5383" width="14.5703125" style="586" customWidth="1"/>
    <col min="5384" max="5384" width="15.28515625" style="586" bestFit="1" customWidth="1"/>
    <col min="5385" max="5633" width="11" style="586"/>
    <col min="5634" max="5634" width="52.85546875" style="586" customWidth="1"/>
    <col min="5635" max="5635" width="9.85546875" style="586" bestFit="1" customWidth="1"/>
    <col min="5636" max="5636" width="14.42578125" style="586" customWidth="1"/>
    <col min="5637" max="5637" width="13.85546875" style="586" customWidth="1"/>
    <col min="5638" max="5638" width="14.140625" style="586" customWidth="1"/>
    <col min="5639" max="5639" width="14.5703125" style="586" customWidth="1"/>
    <col min="5640" max="5640" width="15.28515625" style="586" bestFit="1" customWidth="1"/>
    <col min="5641" max="5889" width="11" style="586"/>
    <col min="5890" max="5890" width="52.85546875" style="586" customWidth="1"/>
    <col min="5891" max="5891" width="9.85546875" style="586" bestFit="1" customWidth="1"/>
    <col min="5892" max="5892" width="14.42578125" style="586" customWidth="1"/>
    <col min="5893" max="5893" width="13.85546875" style="586" customWidth="1"/>
    <col min="5894" max="5894" width="14.140625" style="586" customWidth="1"/>
    <col min="5895" max="5895" width="14.5703125" style="586" customWidth="1"/>
    <col min="5896" max="5896" width="15.28515625" style="586" bestFit="1" customWidth="1"/>
    <col min="5897" max="6145" width="11" style="586"/>
    <col min="6146" max="6146" width="52.85546875" style="586" customWidth="1"/>
    <col min="6147" max="6147" width="9.85546875" style="586" bestFit="1" customWidth="1"/>
    <col min="6148" max="6148" width="14.42578125" style="586" customWidth="1"/>
    <col min="6149" max="6149" width="13.85546875" style="586" customWidth="1"/>
    <col min="6150" max="6150" width="14.140625" style="586" customWidth="1"/>
    <col min="6151" max="6151" width="14.5703125" style="586" customWidth="1"/>
    <col min="6152" max="6152" width="15.28515625" style="586" bestFit="1" customWidth="1"/>
    <col min="6153" max="6401" width="11" style="586"/>
    <col min="6402" max="6402" width="52.85546875" style="586" customWidth="1"/>
    <col min="6403" max="6403" width="9.85546875" style="586" bestFit="1" customWidth="1"/>
    <col min="6404" max="6404" width="14.42578125" style="586" customWidth="1"/>
    <col min="6405" max="6405" width="13.85546875" style="586" customWidth="1"/>
    <col min="6406" max="6406" width="14.140625" style="586" customWidth="1"/>
    <col min="6407" max="6407" width="14.5703125" style="586" customWidth="1"/>
    <col min="6408" max="6408" width="15.28515625" style="586" bestFit="1" customWidth="1"/>
    <col min="6409" max="6657" width="11" style="586"/>
    <col min="6658" max="6658" width="52.85546875" style="586" customWidth="1"/>
    <col min="6659" max="6659" width="9.85546875" style="586" bestFit="1" customWidth="1"/>
    <col min="6660" max="6660" width="14.42578125" style="586" customWidth="1"/>
    <col min="6661" max="6661" width="13.85546875" style="586" customWidth="1"/>
    <col min="6662" max="6662" width="14.140625" style="586" customWidth="1"/>
    <col min="6663" max="6663" width="14.5703125" style="586" customWidth="1"/>
    <col min="6664" max="6664" width="15.28515625" style="586" bestFit="1" customWidth="1"/>
    <col min="6665" max="6913" width="11" style="586"/>
    <col min="6914" max="6914" width="52.85546875" style="586" customWidth="1"/>
    <col min="6915" max="6915" width="9.85546875" style="586" bestFit="1" customWidth="1"/>
    <col min="6916" max="6916" width="14.42578125" style="586" customWidth="1"/>
    <col min="6917" max="6917" width="13.85546875" style="586" customWidth="1"/>
    <col min="6918" max="6918" width="14.140625" style="586" customWidth="1"/>
    <col min="6919" max="6919" width="14.5703125" style="586" customWidth="1"/>
    <col min="6920" max="6920" width="15.28515625" style="586" bestFit="1" customWidth="1"/>
    <col min="6921" max="7169" width="11" style="586"/>
    <col min="7170" max="7170" width="52.85546875" style="586" customWidth="1"/>
    <col min="7171" max="7171" width="9.85546875" style="586" bestFit="1" customWidth="1"/>
    <col min="7172" max="7172" width="14.42578125" style="586" customWidth="1"/>
    <col min="7173" max="7173" width="13.85546875" style="586" customWidth="1"/>
    <col min="7174" max="7174" width="14.140625" style="586" customWidth="1"/>
    <col min="7175" max="7175" width="14.5703125" style="586" customWidth="1"/>
    <col min="7176" max="7176" width="15.28515625" style="586" bestFit="1" customWidth="1"/>
    <col min="7177" max="7425" width="11" style="586"/>
    <col min="7426" max="7426" width="52.85546875" style="586" customWidth="1"/>
    <col min="7427" max="7427" width="9.85546875" style="586" bestFit="1" customWidth="1"/>
    <col min="7428" max="7428" width="14.42578125" style="586" customWidth="1"/>
    <col min="7429" max="7429" width="13.85546875" style="586" customWidth="1"/>
    <col min="7430" max="7430" width="14.140625" style="586" customWidth="1"/>
    <col min="7431" max="7431" width="14.5703125" style="586" customWidth="1"/>
    <col min="7432" max="7432" width="15.28515625" style="586" bestFit="1" customWidth="1"/>
    <col min="7433" max="7681" width="11" style="586"/>
    <col min="7682" max="7682" width="52.85546875" style="586" customWidth="1"/>
    <col min="7683" max="7683" width="9.85546875" style="586" bestFit="1" customWidth="1"/>
    <col min="7684" max="7684" width="14.42578125" style="586" customWidth="1"/>
    <col min="7685" max="7685" width="13.85546875" style="586" customWidth="1"/>
    <col min="7686" max="7686" width="14.140625" style="586" customWidth="1"/>
    <col min="7687" max="7687" width="14.5703125" style="586" customWidth="1"/>
    <col min="7688" max="7688" width="15.28515625" style="586" bestFit="1" customWidth="1"/>
    <col min="7689" max="7937" width="11" style="586"/>
    <col min="7938" max="7938" width="52.85546875" style="586" customWidth="1"/>
    <col min="7939" max="7939" width="9.85546875" style="586" bestFit="1" customWidth="1"/>
    <col min="7940" max="7940" width="14.42578125" style="586" customWidth="1"/>
    <col min="7941" max="7941" width="13.85546875" style="586" customWidth="1"/>
    <col min="7942" max="7942" width="14.140625" style="586" customWidth="1"/>
    <col min="7943" max="7943" width="14.5703125" style="586" customWidth="1"/>
    <col min="7944" max="7944" width="15.28515625" style="586" bestFit="1" customWidth="1"/>
    <col min="7945" max="8193" width="11" style="586"/>
    <col min="8194" max="8194" width="52.85546875" style="586" customWidth="1"/>
    <col min="8195" max="8195" width="9.85546875" style="586" bestFit="1" customWidth="1"/>
    <col min="8196" max="8196" width="14.42578125" style="586" customWidth="1"/>
    <col min="8197" max="8197" width="13.85546875" style="586" customWidth="1"/>
    <col min="8198" max="8198" width="14.140625" style="586" customWidth="1"/>
    <col min="8199" max="8199" width="14.5703125" style="586" customWidth="1"/>
    <col min="8200" max="8200" width="15.28515625" style="586" bestFit="1" customWidth="1"/>
    <col min="8201" max="8449" width="11" style="586"/>
    <col min="8450" max="8450" width="52.85546875" style="586" customWidth="1"/>
    <col min="8451" max="8451" width="9.85546875" style="586" bestFit="1" customWidth="1"/>
    <col min="8452" max="8452" width="14.42578125" style="586" customWidth="1"/>
    <col min="8453" max="8453" width="13.85546875" style="586" customWidth="1"/>
    <col min="8454" max="8454" width="14.140625" style="586" customWidth="1"/>
    <col min="8455" max="8455" width="14.5703125" style="586" customWidth="1"/>
    <col min="8456" max="8456" width="15.28515625" style="586" bestFit="1" customWidth="1"/>
    <col min="8457" max="8705" width="11" style="586"/>
    <col min="8706" max="8706" width="52.85546875" style="586" customWidth="1"/>
    <col min="8707" max="8707" width="9.85546875" style="586" bestFit="1" customWidth="1"/>
    <col min="8708" max="8708" width="14.42578125" style="586" customWidth="1"/>
    <col min="8709" max="8709" width="13.85546875" style="586" customWidth="1"/>
    <col min="8710" max="8710" width="14.140625" style="586" customWidth="1"/>
    <col min="8711" max="8711" width="14.5703125" style="586" customWidth="1"/>
    <col min="8712" max="8712" width="15.28515625" style="586" bestFit="1" customWidth="1"/>
    <col min="8713" max="8961" width="11" style="586"/>
    <col min="8962" max="8962" width="52.85546875" style="586" customWidth="1"/>
    <col min="8963" max="8963" width="9.85546875" style="586" bestFit="1" customWidth="1"/>
    <col min="8964" max="8964" width="14.42578125" style="586" customWidth="1"/>
    <col min="8965" max="8965" width="13.85546875" style="586" customWidth="1"/>
    <col min="8966" max="8966" width="14.140625" style="586" customWidth="1"/>
    <col min="8967" max="8967" width="14.5703125" style="586" customWidth="1"/>
    <col min="8968" max="8968" width="15.28515625" style="586" bestFit="1" customWidth="1"/>
    <col min="8969" max="9217" width="11" style="586"/>
    <col min="9218" max="9218" width="52.85546875" style="586" customWidth="1"/>
    <col min="9219" max="9219" width="9.85546875" style="586" bestFit="1" customWidth="1"/>
    <col min="9220" max="9220" width="14.42578125" style="586" customWidth="1"/>
    <col min="9221" max="9221" width="13.85546875" style="586" customWidth="1"/>
    <col min="9222" max="9222" width="14.140625" style="586" customWidth="1"/>
    <col min="9223" max="9223" width="14.5703125" style="586" customWidth="1"/>
    <col min="9224" max="9224" width="15.28515625" style="586" bestFit="1" customWidth="1"/>
    <col min="9225" max="9473" width="11" style="586"/>
    <col min="9474" max="9474" width="52.85546875" style="586" customWidth="1"/>
    <col min="9475" max="9475" width="9.85546875" style="586" bestFit="1" customWidth="1"/>
    <col min="9476" max="9476" width="14.42578125" style="586" customWidth="1"/>
    <col min="9477" max="9477" width="13.85546875" style="586" customWidth="1"/>
    <col min="9478" max="9478" width="14.140625" style="586" customWidth="1"/>
    <col min="9479" max="9479" width="14.5703125" style="586" customWidth="1"/>
    <col min="9480" max="9480" width="15.28515625" style="586" bestFit="1" customWidth="1"/>
    <col min="9481" max="9729" width="11" style="586"/>
    <col min="9730" max="9730" width="52.85546875" style="586" customWidth="1"/>
    <col min="9731" max="9731" width="9.85546875" style="586" bestFit="1" customWidth="1"/>
    <col min="9732" max="9732" width="14.42578125" style="586" customWidth="1"/>
    <col min="9733" max="9733" width="13.85546875" style="586" customWidth="1"/>
    <col min="9734" max="9734" width="14.140625" style="586" customWidth="1"/>
    <col min="9735" max="9735" width="14.5703125" style="586" customWidth="1"/>
    <col min="9736" max="9736" width="15.28515625" style="586" bestFit="1" customWidth="1"/>
    <col min="9737" max="9985" width="11" style="586"/>
    <col min="9986" max="9986" width="52.85546875" style="586" customWidth="1"/>
    <col min="9987" max="9987" width="9.85546875" style="586" bestFit="1" customWidth="1"/>
    <col min="9988" max="9988" width="14.42578125" style="586" customWidth="1"/>
    <col min="9989" max="9989" width="13.85546875" style="586" customWidth="1"/>
    <col min="9990" max="9990" width="14.140625" style="586" customWidth="1"/>
    <col min="9991" max="9991" width="14.5703125" style="586" customWidth="1"/>
    <col min="9992" max="9992" width="15.28515625" style="586" bestFit="1" customWidth="1"/>
    <col min="9993" max="10241" width="11" style="586"/>
    <col min="10242" max="10242" width="52.85546875" style="586" customWidth="1"/>
    <col min="10243" max="10243" width="9.85546875" style="586" bestFit="1" customWidth="1"/>
    <col min="10244" max="10244" width="14.42578125" style="586" customWidth="1"/>
    <col min="10245" max="10245" width="13.85546875" style="586" customWidth="1"/>
    <col min="10246" max="10246" width="14.140625" style="586" customWidth="1"/>
    <col min="10247" max="10247" width="14.5703125" style="586" customWidth="1"/>
    <col min="10248" max="10248" width="15.28515625" style="586" bestFit="1" customWidth="1"/>
    <col min="10249" max="10497" width="11" style="586"/>
    <col min="10498" max="10498" width="52.85546875" style="586" customWidth="1"/>
    <col min="10499" max="10499" width="9.85546875" style="586" bestFit="1" customWidth="1"/>
    <col min="10500" max="10500" width="14.42578125" style="586" customWidth="1"/>
    <col min="10501" max="10501" width="13.85546875" style="586" customWidth="1"/>
    <col min="10502" max="10502" width="14.140625" style="586" customWidth="1"/>
    <col min="10503" max="10503" width="14.5703125" style="586" customWidth="1"/>
    <col min="10504" max="10504" width="15.28515625" style="586" bestFit="1" customWidth="1"/>
    <col min="10505" max="10753" width="11" style="586"/>
    <col min="10754" max="10754" width="52.85546875" style="586" customWidth="1"/>
    <col min="10755" max="10755" width="9.85546875" style="586" bestFit="1" customWidth="1"/>
    <col min="10756" max="10756" width="14.42578125" style="586" customWidth="1"/>
    <col min="10757" max="10757" width="13.85546875" style="586" customWidth="1"/>
    <col min="10758" max="10758" width="14.140625" style="586" customWidth="1"/>
    <col min="10759" max="10759" width="14.5703125" style="586" customWidth="1"/>
    <col min="10760" max="10760" width="15.28515625" style="586" bestFit="1" customWidth="1"/>
    <col min="10761" max="11009" width="11" style="586"/>
    <col min="11010" max="11010" width="52.85546875" style="586" customWidth="1"/>
    <col min="11011" max="11011" width="9.85546875" style="586" bestFit="1" customWidth="1"/>
    <col min="11012" max="11012" width="14.42578125" style="586" customWidth="1"/>
    <col min="11013" max="11013" width="13.85546875" style="586" customWidth="1"/>
    <col min="11014" max="11014" width="14.140625" style="586" customWidth="1"/>
    <col min="11015" max="11015" width="14.5703125" style="586" customWidth="1"/>
    <col min="11016" max="11016" width="15.28515625" style="586" bestFit="1" customWidth="1"/>
    <col min="11017" max="11265" width="11" style="586"/>
    <col min="11266" max="11266" width="52.85546875" style="586" customWidth="1"/>
    <col min="11267" max="11267" width="9.85546875" style="586" bestFit="1" customWidth="1"/>
    <col min="11268" max="11268" width="14.42578125" style="586" customWidth="1"/>
    <col min="11269" max="11269" width="13.85546875" style="586" customWidth="1"/>
    <col min="11270" max="11270" width="14.140625" style="586" customWidth="1"/>
    <col min="11271" max="11271" width="14.5703125" style="586" customWidth="1"/>
    <col min="11272" max="11272" width="15.28515625" style="586" bestFit="1" customWidth="1"/>
    <col min="11273" max="11521" width="11" style="586"/>
    <col min="11522" max="11522" width="52.85546875" style="586" customWidth="1"/>
    <col min="11523" max="11523" width="9.85546875" style="586" bestFit="1" customWidth="1"/>
    <col min="11524" max="11524" width="14.42578125" style="586" customWidth="1"/>
    <col min="11525" max="11525" width="13.85546875" style="586" customWidth="1"/>
    <col min="11526" max="11526" width="14.140625" style="586" customWidth="1"/>
    <col min="11527" max="11527" width="14.5703125" style="586" customWidth="1"/>
    <col min="11528" max="11528" width="15.28515625" style="586" bestFit="1" customWidth="1"/>
    <col min="11529" max="11777" width="11" style="586"/>
    <col min="11778" max="11778" width="52.85546875" style="586" customWidth="1"/>
    <col min="11779" max="11779" width="9.85546875" style="586" bestFit="1" customWidth="1"/>
    <col min="11780" max="11780" width="14.42578125" style="586" customWidth="1"/>
    <col min="11781" max="11781" width="13.85546875" style="586" customWidth="1"/>
    <col min="11782" max="11782" width="14.140625" style="586" customWidth="1"/>
    <col min="11783" max="11783" width="14.5703125" style="586" customWidth="1"/>
    <col min="11784" max="11784" width="15.28515625" style="586" bestFit="1" customWidth="1"/>
    <col min="11785" max="12033" width="11" style="586"/>
    <col min="12034" max="12034" width="52.85546875" style="586" customWidth="1"/>
    <col min="12035" max="12035" width="9.85546875" style="586" bestFit="1" customWidth="1"/>
    <col min="12036" max="12036" width="14.42578125" style="586" customWidth="1"/>
    <col min="12037" max="12037" width="13.85546875" style="586" customWidth="1"/>
    <col min="12038" max="12038" width="14.140625" style="586" customWidth="1"/>
    <col min="12039" max="12039" width="14.5703125" style="586" customWidth="1"/>
    <col min="12040" max="12040" width="15.28515625" style="586" bestFit="1" customWidth="1"/>
    <col min="12041" max="12289" width="11" style="586"/>
    <col min="12290" max="12290" width="52.85546875" style="586" customWidth="1"/>
    <col min="12291" max="12291" width="9.85546875" style="586" bestFit="1" customWidth="1"/>
    <col min="12292" max="12292" width="14.42578125" style="586" customWidth="1"/>
    <col min="12293" max="12293" width="13.85546875" style="586" customWidth="1"/>
    <col min="12294" max="12294" width="14.140625" style="586" customWidth="1"/>
    <col min="12295" max="12295" width="14.5703125" style="586" customWidth="1"/>
    <col min="12296" max="12296" width="15.28515625" style="586" bestFit="1" customWidth="1"/>
    <col min="12297" max="12545" width="11" style="586"/>
    <col min="12546" max="12546" width="52.85546875" style="586" customWidth="1"/>
    <col min="12547" max="12547" width="9.85546875" style="586" bestFit="1" customWidth="1"/>
    <col min="12548" max="12548" width="14.42578125" style="586" customWidth="1"/>
    <col min="12549" max="12549" width="13.85546875" style="586" customWidth="1"/>
    <col min="12550" max="12550" width="14.140625" style="586" customWidth="1"/>
    <col min="12551" max="12551" width="14.5703125" style="586" customWidth="1"/>
    <col min="12552" max="12552" width="15.28515625" style="586" bestFit="1" customWidth="1"/>
    <col min="12553" max="12801" width="11" style="586"/>
    <col min="12802" max="12802" width="52.85546875" style="586" customWidth="1"/>
    <col min="12803" max="12803" width="9.85546875" style="586" bestFit="1" customWidth="1"/>
    <col min="12804" max="12804" width="14.42578125" style="586" customWidth="1"/>
    <col min="12805" max="12805" width="13.85546875" style="586" customWidth="1"/>
    <col min="12806" max="12806" width="14.140625" style="586" customWidth="1"/>
    <col min="12807" max="12807" width="14.5703125" style="586" customWidth="1"/>
    <col min="12808" max="12808" width="15.28515625" style="586" bestFit="1" customWidth="1"/>
    <col min="12809" max="13057" width="11" style="586"/>
    <col min="13058" max="13058" width="52.85546875" style="586" customWidth="1"/>
    <col min="13059" max="13059" width="9.85546875" style="586" bestFit="1" customWidth="1"/>
    <col min="13060" max="13060" width="14.42578125" style="586" customWidth="1"/>
    <col min="13061" max="13061" width="13.85546875" style="586" customWidth="1"/>
    <col min="13062" max="13062" width="14.140625" style="586" customWidth="1"/>
    <col min="13063" max="13063" width="14.5703125" style="586" customWidth="1"/>
    <col min="13064" max="13064" width="15.28515625" style="586" bestFit="1" customWidth="1"/>
    <col min="13065" max="13313" width="11" style="586"/>
    <col min="13314" max="13314" width="52.85546875" style="586" customWidth="1"/>
    <col min="13315" max="13315" width="9.85546875" style="586" bestFit="1" customWidth="1"/>
    <col min="13316" max="13316" width="14.42578125" style="586" customWidth="1"/>
    <col min="13317" max="13317" width="13.85546875" style="586" customWidth="1"/>
    <col min="13318" max="13318" width="14.140625" style="586" customWidth="1"/>
    <col min="13319" max="13319" width="14.5703125" style="586" customWidth="1"/>
    <col min="13320" max="13320" width="15.28515625" style="586" bestFit="1" customWidth="1"/>
    <col min="13321" max="13569" width="11" style="586"/>
    <col min="13570" max="13570" width="52.85546875" style="586" customWidth="1"/>
    <col min="13571" max="13571" width="9.85546875" style="586" bestFit="1" customWidth="1"/>
    <col min="13572" max="13572" width="14.42578125" style="586" customWidth="1"/>
    <col min="13573" max="13573" width="13.85546875" style="586" customWidth="1"/>
    <col min="13574" max="13574" width="14.140625" style="586" customWidth="1"/>
    <col min="13575" max="13575" width="14.5703125" style="586" customWidth="1"/>
    <col min="13576" max="13576" width="15.28515625" style="586" bestFit="1" customWidth="1"/>
    <col min="13577" max="13825" width="11" style="586"/>
    <col min="13826" max="13826" width="52.85546875" style="586" customWidth="1"/>
    <col min="13827" max="13827" width="9.85546875" style="586" bestFit="1" customWidth="1"/>
    <col min="13828" max="13828" width="14.42578125" style="586" customWidth="1"/>
    <col min="13829" max="13829" width="13.85546875" style="586" customWidth="1"/>
    <col min="13830" max="13830" width="14.140625" style="586" customWidth="1"/>
    <col min="13831" max="13831" width="14.5703125" style="586" customWidth="1"/>
    <col min="13832" max="13832" width="15.28515625" style="586" bestFit="1" customWidth="1"/>
    <col min="13833" max="14081" width="11" style="586"/>
    <col min="14082" max="14082" width="52.85546875" style="586" customWidth="1"/>
    <col min="14083" max="14083" width="9.85546875" style="586" bestFit="1" customWidth="1"/>
    <col min="14084" max="14084" width="14.42578125" style="586" customWidth="1"/>
    <col min="14085" max="14085" width="13.85546875" style="586" customWidth="1"/>
    <col min="14086" max="14086" width="14.140625" style="586" customWidth="1"/>
    <col min="14087" max="14087" width="14.5703125" style="586" customWidth="1"/>
    <col min="14088" max="14088" width="15.28515625" style="586" bestFit="1" customWidth="1"/>
    <col min="14089" max="14337" width="11" style="586"/>
    <col min="14338" max="14338" width="52.85546875" style="586" customWidth="1"/>
    <col min="14339" max="14339" width="9.85546875" style="586" bestFit="1" customWidth="1"/>
    <col min="14340" max="14340" width="14.42578125" style="586" customWidth="1"/>
    <col min="14341" max="14341" width="13.85546875" style="586" customWidth="1"/>
    <col min="14342" max="14342" width="14.140625" style="586" customWidth="1"/>
    <col min="14343" max="14343" width="14.5703125" style="586" customWidth="1"/>
    <col min="14344" max="14344" width="15.28515625" style="586" bestFit="1" customWidth="1"/>
    <col min="14345" max="14593" width="11" style="586"/>
    <col min="14594" max="14594" width="52.85546875" style="586" customWidth="1"/>
    <col min="14595" max="14595" width="9.85546875" style="586" bestFit="1" customWidth="1"/>
    <col min="14596" max="14596" width="14.42578125" style="586" customWidth="1"/>
    <col min="14597" max="14597" width="13.85546875" style="586" customWidth="1"/>
    <col min="14598" max="14598" width="14.140625" style="586" customWidth="1"/>
    <col min="14599" max="14599" width="14.5703125" style="586" customWidth="1"/>
    <col min="14600" max="14600" width="15.28515625" style="586" bestFit="1" customWidth="1"/>
    <col min="14601" max="14849" width="11" style="586"/>
    <col min="14850" max="14850" width="52.85546875" style="586" customWidth="1"/>
    <col min="14851" max="14851" width="9.85546875" style="586" bestFit="1" customWidth="1"/>
    <col min="14852" max="14852" width="14.42578125" style="586" customWidth="1"/>
    <col min="14853" max="14853" width="13.85546875" style="586" customWidth="1"/>
    <col min="14854" max="14854" width="14.140625" style="586" customWidth="1"/>
    <col min="14855" max="14855" width="14.5703125" style="586" customWidth="1"/>
    <col min="14856" max="14856" width="15.28515625" style="586" bestFit="1" customWidth="1"/>
    <col min="14857" max="15105" width="11" style="586"/>
    <col min="15106" max="15106" width="52.85546875" style="586" customWidth="1"/>
    <col min="15107" max="15107" width="9.85546875" style="586" bestFit="1" customWidth="1"/>
    <col min="15108" max="15108" width="14.42578125" style="586" customWidth="1"/>
    <col min="15109" max="15109" width="13.85546875" style="586" customWidth="1"/>
    <col min="15110" max="15110" width="14.140625" style="586" customWidth="1"/>
    <col min="15111" max="15111" width="14.5703125" style="586" customWidth="1"/>
    <col min="15112" max="15112" width="15.28515625" style="586" bestFit="1" customWidth="1"/>
    <col min="15113" max="15361" width="11" style="586"/>
    <col min="15362" max="15362" width="52.85546875" style="586" customWidth="1"/>
    <col min="15363" max="15363" width="9.85546875" style="586" bestFit="1" customWidth="1"/>
    <col min="15364" max="15364" width="14.42578125" style="586" customWidth="1"/>
    <col min="15365" max="15365" width="13.85546875" style="586" customWidth="1"/>
    <col min="15366" max="15366" width="14.140625" style="586" customWidth="1"/>
    <col min="15367" max="15367" width="14.5703125" style="586" customWidth="1"/>
    <col min="15368" max="15368" width="15.28515625" style="586" bestFit="1" customWidth="1"/>
    <col min="15369" max="15617" width="11" style="586"/>
    <col min="15618" max="15618" width="52.85546875" style="586" customWidth="1"/>
    <col min="15619" max="15619" width="9.85546875" style="586" bestFit="1" customWidth="1"/>
    <col min="15620" max="15620" width="14.42578125" style="586" customWidth="1"/>
    <col min="15621" max="15621" width="13.85546875" style="586" customWidth="1"/>
    <col min="15622" max="15622" width="14.140625" style="586" customWidth="1"/>
    <col min="15623" max="15623" width="14.5703125" style="586" customWidth="1"/>
    <col min="15624" max="15624" width="15.28515625" style="586" bestFit="1" customWidth="1"/>
    <col min="15625" max="15873" width="11" style="586"/>
    <col min="15874" max="15874" width="52.85546875" style="586" customWidth="1"/>
    <col min="15875" max="15875" width="9.85546875" style="586" bestFit="1" customWidth="1"/>
    <col min="15876" max="15876" width="14.42578125" style="586" customWidth="1"/>
    <col min="15877" max="15877" width="13.85546875" style="586" customWidth="1"/>
    <col min="15878" max="15878" width="14.140625" style="586" customWidth="1"/>
    <col min="15879" max="15879" width="14.5703125" style="586" customWidth="1"/>
    <col min="15880" max="15880" width="15.28515625" style="586" bestFit="1" customWidth="1"/>
    <col min="15881" max="16129" width="11" style="586"/>
    <col min="16130" max="16130" width="52.85546875" style="586" customWidth="1"/>
    <col min="16131" max="16131" width="9.85546875" style="586" bestFit="1" customWidth="1"/>
    <col min="16132" max="16132" width="14.42578125" style="586" customWidth="1"/>
    <col min="16133" max="16133" width="13.85546875" style="586" customWidth="1"/>
    <col min="16134" max="16134" width="14.140625" style="586" customWidth="1"/>
    <col min="16135" max="16135" width="14.5703125" style="586" customWidth="1"/>
    <col min="16136" max="16136" width="15.28515625" style="586" bestFit="1" customWidth="1"/>
    <col min="16137" max="16384" width="11" style="586"/>
  </cols>
  <sheetData>
    <row r="1" spans="2:8" ht="13.5" thickBot="1"/>
    <row r="2" spans="2:8">
      <c r="B2" s="1086" t="s">
        <v>1353</v>
      </c>
      <c r="C2" s="1087"/>
      <c r="D2" s="1087"/>
      <c r="E2" s="1087"/>
      <c r="F2" s="1087"/>
      <c r="G2" s="1087"/>
      <c r="H2" s="1144"/>
    </row>
    <row r="3" spans="2:8">
      <c r="B3" s="1126" t="s">
        <v>920</v>
      </c>
      <c r="C3" s="1127"/>
      <c r="D3" s="1127"/>
      <c r="E3" s="1127"/>
      <c r="F3" s="1127"/>
      <c r="G3" s="1127"/>
      <c r="H3" s="1145"/>
    </row>
    <row r="4" spans="2:8">
      <c r="B4" s="1126" t="s">
        <v>925</v>
      </c>
      <c r="C4" s="1127"/>
      <c r="D4" s="1127"/>
      <c r="E4" s="1127"/>
      <c r="F4" s="1127"/>
      <c r="G4" s="1127"/>
      <c r="H4" s="1145"/>
    </row>
    <row r="5" spans="2:8">
      <c r="B5" s="1126" t="s">
        <v>1817</v>
      </c>
      <c r="C5" s="1127"/>
      <c r="D5" s="1127"/>
      <c r="E5" s="1127"/>
      <c r="F5" s="1127"/>
      <c r="G5" s="1127"/>
      <c r="H5" s="1145"/>
    </row>
    <row r="6" spans="2:8" ht="13.5" thickBot="1">
      <c r="B6" s="1129" t="s">
        <v>928</v>
      </c>
      <c r="C6" s="1130"/>
      <c r="D6" s="1130"/>
      <c r="E6" s="1130"/>
      <c r="F6" s="1130"/>
      <c r="G6" s="1130"/>
      <c r="H6" s="1146"/>
    </row>
    <row r="7" spans="2:8" ht="15.75" customHeight="1">
      <c r="B7" s="1147" t="s">
        <v>929</v>
      </c>
      <c r="C7" s="1161" t="s">
        <v>293</v>
      </c>
      <c r="D7" s="1162"/>
      <c r="E7" s="1162"/>
      <c r="F7" s="1162"/>
      <c r="G7" s="1163"/>
      <c r="H7" s="1134" t="s">
        <v>1214</v>
      </c>
    </row>
    <row r="8" spans="2:8" ht="15.75" customHeight="1" thickBot="1">
      <c r="B8" s="1149"/>
      <c r="C8" s="1164"/>
      <c r="D8" s="1165"/>
      <c r="E8" s="1165"/>
      <c r="F8" s="1165"/>
      <c r="G8" s="1166"/>
      <c r="H8" s="1167"/>
    </row>
    <row r="9" spans="2:8" ht="26.25" thickBot="1">
      <c r="B9" s="1151"/>
      <c r="C9" s="720" t="s">
        <v>1115</v>
      </c>
      <c r="D9" s="854" t="s">
        <v>1215</v>
      </c>
      <c r="E9" s="854" t="s">
        <v>269</v>
      </c>
      <c r="F9" s="854" t="s">
        <v>270</v>
      </c>
      <c r="G9" s="854" t="s">
        <v>298</v>
      </c>
      <c r="H9" s="1135"/>
    </row>
    <row r="10" spans="2:8">
      <c r="B10" s="721"/>
      <c r="C10" s="722"/>
      <c r="D10" s="722"/>
      <c r="E10" s="722"/>
      <c r="F10" s="722"/>
      <c r="G10" s="722"/>
      <c r="H10" s="722"/>
    </row>
    <row r="11" spans="2:8">
      <c r="B11" s="723" t="s">
        <v>1298</v>
      </c>
      <c r="C11" s="679">
        <v>34530500</v>
      </c>
      <c r="D11" s="679">
        <v>-651847.5</v>
      </c>
      <c r="E11" s="679">
        <v>33878652.5</v>
      </c>
      <c r="F11" s="679">
        <v>17496960.129999999</v>
      </c>
      <c r="G11" s="679">
        <v>17496960.129999999</v>
      </c>
      <c r="H11" s="679">
        <v>16381692.369999999</v>
      </c>
    </row>
    <row r="12" spans="2:8">
      <c r="B12" s="723" t="s">
        <v>1299</v>
      </c>
      <c r="C12" s="679">
        <v>28476590.949999999</v>
      </c>
      <c r="D12" s="679">
        <v>-651847.5</v>
      </c>
      <c r="E12" s="679">
        <v>27824743.449999999</v>
      </c>
      <c r="F12" s="679">
        <v>13804932.5</v>
      </c>
      <c r="G12" s="679">
        <v>13804932.5</v>
      </c>
      <c r="H12" s="679">
        <v>14019810.949999999</v>
      </c>
    </row>
    <row r="13" spans="2:8">
      <c r="B13" s="724" t="s">
        <v>1300</v>
      </c>
      <c r="C13" s="672"/>
      <c r="D13" s="672"/>
      <c r="E13" s="672">
        <v>0</v>
      </c>
      <c r="F13" s="672"/>
      <c r="G13" s="672"/>
      <c r="H13" s="672">
        <v>0</v>
      </c>
    </row>
    <row r="14" spans="2:8">
      <c r="B14" s="724" t="s">
        <v>1301</v>
      </c>
      <c r="C14" s="672"/>
      <c r="D14" s="672"/>
      <c r="E14" s="672">
        <v>0</v>
      </c>
      <c r="F14" s="672"/>
      <c r="G14" s="672"/>
      <c r="H14" s="672">
        <v>0</v>
      </c>
    </row>
    <row r="15" spans="2:8">
      <c r="B15" s="724" t="s">
        <v>1302</v>
      </c>
      <c r="C15" s="672"/>
      <c r="D15" s="672"/>
      <c r="E15" s="672">
        <v>0</v>
      </c>
      <c r="F15" s="672"/>
      <c r="G15" s="672"/>
      <c r="H15" s="672">
        <v>0</v>
      </c>
    </row>
    <row r="16" spans="2:8">
      <c r="B16" s="724" t="s">
        <v>1303</v>
      </c>
      <c r="C16" s="672"/>
      <c r="D16" s="672"/>
      <c r="E16" s="672">
        <v>0</v>
      </c>
      <c r="F16" s="672"/>
      <c r="G16" s="672"/>
      <c r="H16" s="672">
        <v>0</v>
      </c>
    </row>
    <row r="17" spans="2:8">
      <c r="B17" s="724" t="s">
        <v>1304</v>
      </c>
      <c r="C17" s="672">
        <v>28476590.949999999</v>
      </c>
      <c r="D17" s="672">
        <v>-651847.5</v>
      </c>
      <c r="E17" s="672">
        <v>27824743.449999999</v>
      </c>
      <c r="F17" s="672">
        <v>13804932.5</v>
      </c>
      <c r="G17" s="672">
        <v>13804932.5</v>
      </c>
      <c r="H17" s="672">
        <v>14019810.949999999</v>
      </c>
    </row>
    <row r="18" spans="2:8">
      <c r="B18" s="724" t="s">
        <v>1305</v>
      </c>
      <c r="C18" s="672"/>
      <c r="D18" s="672"/>
      <c r="E18" s="672">
        <v>0</v>
      </c>
      <c r="F18" s="672"/>
      <c r="G18" s="672"/>
      <c r="H18" s="672">
        <v>0</v>
      </c>
    </row>
    <row r="19" spans="2:8">
      <c r="B19" s="724" t="s">
        <v>1306</v>
      </c>
      <c r="C19" s="672"/>
      <c r="D19" s="672"/>
      <c r="E19" s="672">
        <v>0</v>
      </c>
      <c r="F19" s="672"/>
      <c r="G19" s="672"/>
      <c r="H19" s="672">
        <v>0</v>
      </c>
    </row>
    <row r="20" spans="2:8">
      <c r="B20" s="724" t="s">
        <v>1307</v>
      </c>
      <c r="C20" s="672"/>
      <c r="D20" s="672"/>
      <c r="E20" s="672">
        <v>0</v>
      </c>
      <c r="F20" s="672"/>
      <c r="G20" s="672"/>
      <c r="H20" s="672">
        <v>0</v>
      </c>
    </row>
    <row r="21" spans="2:8">
      <c r="B21" s="725"/>
      <c r="C21" s="672"/>
      <c r="D21" s="672"/>
      <c r="E21" s="672"/>
      <c r="F21" s="672"/>
      <c r="G21" s="672"/>
      <c r="H21" s="672"/>
    </row>
    <row r="22" spans="2:8">
      <c r="B22" s="723" t="s">
        <v>1308</v>
      </c>
      <c r="C22" s="679">
        <v>6053909.0499999998</v>
      </c>
      <c r="D22" s="679">
        <v>0</v>
      </c>
      <c r="E22" s="679">
        <v>6053909.0499999998</v>
      </c>
      <c r="F22" s="679">
        <v>3692027.63</v>
      </c>
      <c r="G22" s="679">
        <v>3692027.63</v>
      </c>
      <c r="H22" s="679">
        <v>2361881.42</v>
      </c>
    </row>
    <row r="23" spans="2:8">
      <c r="B23" s="724" t="s">
        <v>1309</v>
      </c>
      <c r="C23" s="672"/>
      <c r="D23" s="672"/>
      <c r="E23" s="672">
        <v>0</v>
      </c>
      <c r="F23" s="672"/>
      <c r="G23" s="672"/>
      <c r="H23" s="672">
        <v>0</v>
      </c>
    </row>
    <row r="24" spans="2:8">
      <c r="B24" s="724" t="s">
        <v>1310</v>
      </c>
      <c r="C24" s="672"/>
      <c r="D24" s="672"/>
      <c r="E24" s="672">
        <v>0</v>
      </c>
      <c r="F24" s="672"/>
      <c r="G24" s="672"/>
      <c r="H24" s="672">
        <v>0</v>
      </c>
    </row>
    <row r="25" spans="2:8">
      <c r="B25" s="724" t="s">
        <v>1311</v>
      </c>
      <c r="C25" s="672"/>
      <c r="D25" s="672"/>
      <c r="E25" s="672">
        <v>0</v>
      </c>
      <c r="F25" s="672"/>
      <c r="G25" s="672"/>
      <c r="H25" s="672">
        <v>0</v>
      </c>
    </row>
    <row r="26" spans="2:8">
      <c r="B26" s="724" t="s">
        <v>1312</v>
      </c>
      <c r="C26" s="672"/>
      <c r="D26" s="672"/>
      <c r="E26" s="672">
        <v>0</v>
      </c>
      <c r="F26" s="672"/>
      <c r="G26" s="672"/>
      <c r="H26" s="672">
        <v>0</v>
      </c>
    </row>
    <row r="27" spans="2:8">
      <c r="B27" s="724" t="s">
        <v>1313</v>
      </c>
      <c r="C27" s="672"/>
      <c r="D27" s="672"/>
      <c r="E27" s="672">
        <v>0</v>
      </c>
      <c r="F27" s="672"/>
      <c r="G27" s="672"/>
      <c r="H27" s="672">
        <v>0</v>
      </c>
    </row>
    <row r="28" spans="2:8">
      <c r="B28" s="724" t="s">
        <v>1314</v>
      </c>
      <c r="C28" s="672">
        <v>6053909.0499999998</v>
      </c>
      <c r="D28" s="672">
        <v>0</v>
      </c>
      <c r="E28" s="672">
        <v>6053909.0499999998</v>
      </c>
      <c r="F28" s="672">
        <v>3692027.63</v>
      </c>
      <c r="G28" s="672">
        <v>3692027.63</v>
      </c>
      <c r="H28" s="672">
        <v>2361881.42</v>
      </c>
    </row>
    <row r="29" spans="2:8">
      <c r="B29" s="724" t="s">
        <v>1315</v>
      </c>
      <c r="C29" s="672"/>
      <c r="D29" s="672"/>
      <c r="E29" s="672">
        <v>0</v>
      </c>
      <c r="F29" s="672"/>
      <c r="G29" s="672"/>
      <c r="H29" s="672">
        <v>0</v>
      </c>
    </row>
    <row r="30" spans="2:8">
      <c r="B30" s="725"/>
      <c r="C30" s="672"/>
      <c r="D30" s="672"/>
      <c r="E30" s="672"/>
      <c r="F30" s="672"/>
      <c r="G30" s="672"/>
      <c r="H30" s="672"/>
    </row>
    <row r="31" spans="2:8">
      <c r="B31" s="723" t="s">
        <v>1316</v>
      </c>
      <c r="C31" s="679">
        <v>0</v>
      </c>
      <c r="D31" s="679">
        <v>0</v>
      </c>
      <c r="E31" s="679">
        <v>0</v>
      </c>
      <c r="F31" s="679">
        <v>0</v>
      </c>
      <c r="G31" s="679">
        <v>0</v>
      </c>
      <c r="H31" s="679">
        <v>0</v>
      </c>
    </row>
    <row r="32" spans="2:8">
      <c r="B32" s="724" t="s">
        <v>1317</v>
      </c>
      <c r="C32" s="672"/>
      <c r="D32" s="672"/>
      <c r="E32" s="672">
        <v>0</v>
      </c>
      <c r="F32" s="672"/>
      <c r="G32" s="672"/>
      <c r="H32" s="672">
        <v>0</v>
      </c>
    </row>
    <row r="33" spans="2:8">
      <c r="B33" s="724" t="s">
        <v>1318</v>
      </c>
      <c r="C33" s="672"/>
      <c r="D33" s="672"/>
      <c r="E33" s="672">
        <v>0</v>
      </c>
      <c r="F33" s="672"/>
      <c r="G33" s="672"/>
      <c r="H33" s="672">
        <v>0</v>
      </c>
    </row>
    <row r="34" spans="2:8">
      <c r="B34" s="724" t="s">
        <v>1319</v>
      </c>
      <c r="C34" s="672"/>
      <c r="D34" s="672"/>
      <c r="E34" s="672">
        <v>0</v>
      </c>
      <c r="F34" s="672"/>
      <c r="G34" s="672"/>
      <c r="H34" s="672">
        <v>0</v>
      </c>
    </row>
    <row r="35" spans="2:8">
      <c r="B35" s="724" t="s">
        <v>1320</v>
      </c>
      <c r="C35" s="672"/>
      <c r="D35" s="672"/>
      <c r="E35" s="672">
        <v>0</v>
      </c>
      <c r="F35" s="672"/>
      <c r="G35" s="672"/>
      <c r="H35" s="672">
        <v>0</v>
      </c>
    </row>
    <row r="36" spans="2:8">
      <c r="B36" s="724" t="s">
        <v>1321</v>
      </c>
      <c r="C36" s="672"/>
      <c r="D36" s="672"/>
      <c r="E36" s="672">
        <v>0</v>
      </c>
      <c r="F36" s="672"/>
      <c r="G36" s="672"/>
      <c r="H36" s="672">
        <v>0</v>
      </c>
    </row>
    <row r="37" spans="2:8">
      <c r="B37" s="724" t="s">
        <v>1322</v>
      </c>
      <c r="C37" s="672"/>
      <c r="D37" s="672"/>
      <c r="E37" s="672">
        <v>0</v>
      </c>
      <c r="F37" s="672"/>
      <c r="G37" s="672"/>
      <c r="H37" s="672">
        <v>0</v>
      </c>
    </row>
    <row r="38" spans="2:8">
      <c r="B38" s="724" t="s">
        <v>1323</v>
      </c>
      <c r="C38" s="672"/>
      <c r="D38" s="672"/>
      <c r="E38" s="672">
        <v>0</v>
      </c>
      <c r="F38" s="672"/>
      <c r="G38" s="672"/>
      <c r="H38" s="672">
        <v>0</v>
      </c>
    </row>
    <row r="39" spans="2:8">
      <c r="B39" s="724" t="s">
        <v>1324</v>
      </c>
      <c r="C39" s="672"/>
      <c r="D39" s="672"/>
      <c r="E39" s="672">
        <v>0</v>
      </c>
      <c r="F39" s="672"/>
      <c r="G39" s="672"/>
      <c r="H39" s="672">
        <v>0</v>
      </c>
    </row>
    <row r="40" spans="2:8">
      <c r="B40" s="724" t="s">
        <v>1325</v>
      </c>
      <c r="C40" s="672"/>
      <c r="D40" s="672"/>
      <c r="E40" s="672">
        <v>0</v>
      </c>
      <c r="F40" s="672"/>
      <c r="G40" s="672"/>
      <c r="H40" s="672">
        <v>0</v>
      </c>
    </row>
    <row r="41" spans="2:8">
      <c r="B41" s="725"/>
      <c r="C41" s="672"/>
      <c r="D41" s="672"/>
      <c r="E41" s="672"/>
      <c r="F41" s="672"/>
      <c r="G41" s="672"/>
      <c r="H41" s="672"/>
    </row>
    <row r="42" spans="2:8">
      <c r="B42" s="723" t="s">
        <v>1326</v>
      </c>
      <c r="C42" s="679">
        <v>0</v>
      </c>
      <c r="D42" s="679">
        <v>0</v>
      </c>
      <c r="E42" s="679">
        <v>0</v>
      </c>
      <c r="F42" s="679">
        <v>0</v>
      </c>
      <c r="G42" s="679">
        <v>0</v>
      </c>
      <c r="H42" s="679">
        <v>0</v>
      </c>
    </row>
    <row r="43" spans="2:8">
      <c r="B43" s="724" t="s">
        <v>1327</v>
      </c>
      <c r="C43" s="672"/>
      <c r="D43" s="672"/>
      <c r="E43" s="672">
        <v>0</v>
      </c>
      <c r="F43" s="672"/>
      <c r="G43" s="672"/>
      <c r="H43" s="672">
        <v>0</v>
      </c>
    </row>
    <row r="44" spans="2:8" ht="25.5">
      <c r="B44" s="726" t="s">
        <v>1328</v>
      </c>
      <c r="C44" s="672"/>
      <c r="D44" s="672"/>
      <c r="E44" s="672">
        <v>0</v>
      </c>
      <c r="F44" s="672"/>
      <c r="G44" s="672"/>
      <c r="H44" s="672">
        <v>0</v>
      </c>
    </row>
    <row r="45" spans="2:8">
      <c r="B45" s="724" t="s">
        <v>1329</v>
      </c>
      <c r="C45" s="672"/>
      <c r="D45" s="672"/>
      <c r="E45" s="672">
        <v>0</v>
      </c>
      <c r="F45" s="672"/>
      <c r="G45" s="672"/>
      <c r="H45" s="672">
        <v>0</v>
      </c>
    </row>
    <row r="46" spans="2:8">
      <c r="B46" s="724" t="s">
        <v>1330</v>
      </c>
      <c r="C46" s="672"/>
      <c r="D46" s="672"/>
      <c r="E46" s="672">
        <v>0</v>
      </c>
      <c r="F46" s="672"/>
      <c r="G46" s="672"/>
      <c r="H46" s="672">
        <v>0</v>
      </c>
    </row>
    <row r="47" spans="2:8">
      <c r="B47" s="725"/>
      <c r="C47" s="672"/>
      <c r="D47" s="672"/>
      <c r="E47" s="672"/>
      <c r="F47" s="672"/>
      <c r="G47" s="672"/>
      <c r="H47" s="672"/>
    </row>
    <row r="48" spans="2:8">
      <c r="B48" s="723" t="s">
        <v>1331</v>
      </c>
      <c r="C48" s="679">
        <v>16361030</v>
      </c>
      <c r="D48" s="679">
        <v>651847.5</v>
      </c>
      <c r="E48" s="679">
        <v>17012877.5</v>
      </c>
      <c r="F48" s="679">
        <v>7256148.0899999999</v>
      </c>
      <c r="G48" s="679">
        <v>7256148.0899999999</v>
      </c>
      <c r="H48" s="679">
        <v>9756729.4100000001</v>
      </c>
    </row>
    <row r="49" spans="2:8">
      <c r="B49" s="723" t="s">
        <v>1299</v>
      </c>
      <c r="C49" s="679">
        <v>3796232</v>
      </c>
      <c r="D49" s="679">
        <v>0</v>
      </c>
      <c r="E49" s="679">
        <v>3796232</v>
      </c>
      <c r="F49" s="679">
        <v>1118365.08</v>
      </c>
      <c r="G49" s="679">
        <v>1118365.08</v>
      </c>
      <c r="H49" s="679">
        <v>2677866.92</v>
      </c>
    </row>
    <row r="50" spans="2:8">
      <c r="B50" s="724" t="s">
        <v>1300</v>
      </c>
      <c r="C50" s="672"/>
      <c r="D50" s="672"/>
      <c r="E50" s="672">
        <v>0</v>
      </c>
      <c r="F50" s="672"/>
      <c r="G50" s="672"/>
      <c r="H50" s="672">
        <v>0</v>
      </c>
    </row>
    <row r="51" spans="2:8">
      <c r="B51" s="724" t="s">
        <v>1301</v>
      </c>
      <c r="C51" s="672"/>
      <c r="D51" s="672"/>
      <c r="E51" s="672">
        <v>0</v>
      </c>
      <c r="F51" s="672"/>
      <c r="G51" s="672"/>
      <c r="H51" s="672">
        <v>0</v>
      </c>
    </row>
    <row r="52" spans="2:8">
      <c r="B52" s="724" t="s">
        <v>1302</v>
      </c>
      <c r="C52" s="672"/>
      <c r="D52" s="672"/>
      <c r="E52" s="672">
        <v>0</v>
      </c>
      <c r="F52" s="672"/>
      <c r="G52" s="672"/>
      <c r="H52" s="672">
        <v>0</v>
      </c>
    </row>
    <row r="53" spans="2:8">
      <c r="B53" s="724" t="s">
        <v>1303</v>
      </c>
      <c r="C53" s="672"/>
      <c r="D53" s="672"/>
      <c r="E53" s="672">
        <v>0</v>
      </c>
      <c r="F53" s="672"/>
      <c r="G53" s="672"/>
      <c r="H53" s="672">
        <v>0</v>
      </c>
    </row>
    <row r="54" spans="2:8">
      <c r="B54" s="724" t="s">
        <v>1304</v>
      </c>
      <c r="C54" s="672">
        <v>3796232</v>
      </c>
      <c r="D54" s="672">
        <v>0</v>
      </c>
      <c r="E54" s="672">
        <v>3796232</v>
      </c>
      <c r="F54" s="672">
        <v>1118365.08</v>
      </c>
      <c r="G54" s="672">
        <v>1118365.08</v>
      </c>
      <c r="H54" s="672">
        <v>2677866.92</v>
      </c>
    </row>
    <row r="55" spans="2:8">
      <c r="B55" s="724" t="s">
        <v>1305</v>
      </c>
      <c r="C55" s="672"/>
      <c r="D55" s="672"/>
      <c r="E55" s="672">
        <v>0</v>
      </c>
      <c r="F55" s="672"/>
      <c r="G55" s="672"/>
      <c r="H55" s="672">
        <v>0</v>
      </c>
    </row>
    <row r="56" spans="2:8">
      <c r="B56" s="724" t="s">
        <v>1306</v>
      </c>
      <c r="C56" s="672"/>
      <c r="D56" s="672"/>
      <c r="E56" s="672">
        <v>0</v>
      </c>
      <c r="F56" s="672"/>
      <c r="G56" s="672"/>
      <c r="H56" s="672">
        <v>0</v>
      </c>
    </row>
    <row r="57" spans="2:8">
      <c r="B57" s="724" t="s">
        <v>1307</v>
      </c>
      <c r="C57" s="672"/>
      <c r="D57" s="672"/>
      <c r="E57" s="672">
        <v>0</v>
      </c>
      <c r="F57" s="672"/>
      <c r="G57" s="672"/>
      <c r="H57" s="672">
        <v>0</v>
      </c>
    </row>
    <row r="58" spans="2:8">
      <c r="B58" s="725"/>
      <c r="C58" s="672"/>
      <c r="D58" s="672"/>
      <c r="E58" s="672"/>
      <c r="F58" s="672"/>
      <c r="G58" s="672"/>
      <c r="H58" s="672"/>
    </row>
    <row r="59" spans="2:8">
      <c r="B59" s="723" t="s">
        <v>1308</v>
      </c>
      <c r="C59" s="679">
        <v>8564798</v>
      </c>
      <c r="D59" s="679">
        <v>0</v>
      </c>
      <c r="E59" s="679">
        <v>8564798</v>
      </c>
      <c r="F59" s="679">
        <v>2621824.9500000002</v>
      </c>
      <c r="G59" s="679">
        <v>2621824.9500000002</v>
      </c>
      <c r="H59" s="679">
        <v>5942973.0499999998</v>
      </c>
    </row>
    <row r="60" spans="2:8">
      <c r="B60" s="724" t="s">
        <v>1309</v>
      </c>
      <c r="C60" s="672"/>
      <c r="D60" s="672"/>
      <c r="E60" s="672">
        <v>0</v>
      </c>
      <c r="F60" s="672"/>
      <c r="G60" s="672"/>
      <c r="H60" s="672">
        <v>0</v>
      </c>
    </row>
    <row r="61" spans="2:8">
      <c r="B61" s="724" t="s">
        <v>1310</v>
      </c>
      <c r="C61" s="672">
        <v>8564798</v>
      </c>
      <c r="D61" s="672">
        <v>0</v>
      </c>
      <c r="E61" s="672">
        <v>8564798</v>
      </c>
      <c r="F61" s="672">
        <v>2621824.9500000002</v>
      </c>
      <c r="G61" s="672">
        <v>2621824.9500000002</v>
      </c>
      <c r="H61" s="672">
        <v>5942973.0499999998</v>
      </c>
    </row>
    <row r="62" spans="2:8">
      <c r="B62" s="724" t="s">
        <v>1311</v>
      </c>
      <c r="C62" s="672"/>
      <c r="D62" s="672"/>
      <c r="E62" s="672">
        <v>0</v>
      </c>
      <c r="F62" s="672"/>
      <c r="G62" s="672"/>
      <c r="H62" s="672">
        <v>0</v>
      </c>
    </row>
    <row r="63" spans="2:8">
      <c r="B63" s="724" t="s">
        <v>1312</v>
      </c>
      <c r="C63" s="672"/>
      <c r="D63" s="672"/>
      <c r="E63" s="672">
        <v>0</v>
      </c>
      <c r="F63" s="672"/>
      <c r="G63" s="672"/>
      <c r="H63" s="672">
        <v>0</v>
      </c>
    </row>
    <row r="64" spans="2:8">
      <c r="B64" s="724" t="s">
        <v>1313</v>
      </c>
      <c r="C64" s="672"/>
      <c r="D64" s="672"/>
      <c r="E64" s="672">
        <v>0</v>
      </c>
      <c r="F64" s="672"/>
      <c r="G64" s="672"/>
      <c r="H64" s="672">
        <v>0</v>
      </c>
    </row>
    <row r="65" spans="2:8">
      <c r="B65" s="724" t="s">
        <v>1314</v>
      </c>
      <c r="C65" s="672"/>
      <c r="D65" s="672"/>
      <c r="E65" s="672">
        <v>0</v>
      </c>
      <c r="F65" s="672"/>
      <c r="G65" s="672"/>
      <c r="H65" s="672">
        <v>0</v>
      </c>
    </row>
    <row r="66" spans="2:8">
      <c r="B66" s="724" t="s">
        <v>1315</v>
      </c>
      <c r="C66" s="672"/>
      <c r="D66" s="672"/>
      <c r="E66" s="672">
        <v>0</v>
      </c>
      <c r="F66" s="672"/>
      <c r="G66" s="672"/>
      <c r="H66" s="672">
        <v>0</v>
      </c>
    </row>
    <row r="67" spans="2:8">
      <c r="B67" s="725"/>
      <c r="C67" s="672"/>
      <c r="D67" s="672"/>
      <c r="E67" s="672"/>
      <c r="F67" s="672"/>
      <c r="G67" s="672"/>
      <c r="H67" s="672"/>
    </row>
    <row r="68" spans="2:8">
      <c r="B68" s="723" t="s">
        <v>1316</v>
      </c>
      <c r="C68" s="679">
        <v>4000000</v>
      </c>
      <c r="D68" s="679">
        <v>0</v>
      </c>
      <c r="E68" s="679">
        <v>4000000</v>
      </c>
      <c r="F68" s="679">
        <v>2864110.56</v>
      </c>
      <c r="G68" s="679">
        <v>2864110.56</v>
      </c>
      <c r="H68" s="679">
        <v>1135889.44</v>
      </c>
    </row>
    <row r="69" spans="2:8">
      <c r="B69" s="724" t="s">
        <v>1317</v>
      </c>
      <c r="C69" s="672"/>
      <c r="D69" s="672"/>
      <c r="E69" s="672">
        <v>0</v>
      </c>
      <c r="F69" s="672"/>
      <c r="G69" s="672"/>
      <c r="H69" s="672">
        <v>0</v>
      </c>
    </row>
    <row r="70" spans="2:8">
      <c r="B70" s="724" t="s">
        <v>1318</v>
      </c>
      <c r="C70" s="672"/>
      <c r="D70" s="672"/>
      <c r="E70" s="672">
        <v>0</v>
      </c>
      <c r="F70" s="672"/>
      <c r="G70" s="672"/>
      <c r="H70" s="672">
        <v>0</v>
      </c>
    </row>
    <row r="71" spans="2:8">
      <c r="B71" s="724" t="s">
        <v>1319</v>
      </c>
      <c r="C71" s="672"/>
      <c r="D71" s="672"/>
      <c r="E71" s="672">
        <v>0</v>
      </c>
      <c r="F71" s="672"/>
      <c r="G71" s="672"/>
      <c r="H71" s="672">
        <v>0</v>
      </c>
    </row>
    <row r="72" spans="2:8">
      <c r="B72" s="724" t="s">
        <v>1320</v>
      </c>
      <c r="C72" s="672"/>
      <c r="D72" s="672"/>
      <c r="E72" s="672">
        <v>0</v>
      </c>
      <c r="F72" s="672"/>
      <c r="G72" s="672"/>
      <c r="H72" s="672">
        <v>0</v>
      </c>
    </row>
    <row r="73" spans="2:8">
      <c r="B73" s="724" t="s">
        <v>1321</v>
      </c>
      <c r="C73" s="672"/>
      <c r="D73" s="672"/>
      <c r="E73" s="672">
        <v>0</v>
      </c>
      <c r="F73" s="672"/>
      <c r="G73" s="672"/>
      <c r="H73" s="672">
        <v>0</v>
      </c>
    </row>
    <row r="74" spans="2:8">
      <c r="B74" s="724" t="s">
        <v>1322</v>
      </c>
      <c r="C74" s="672">
        <v>4000000</v>
      </c>
      <c r="D74" s="672">
        <v>0</v>
      </c>
      <c r="E74" s="672">
        <v>4000000</v>
      </c>
      <c r="F74" s="672">
        <v>2864110.56</v>
      </c>
      <c r="G74" s="672">
        <v>2864110.56</v>
      </c>
      <c r="H74" s="672">
        <v>1135889.44</v>
      </c>
    </row>
    <row r="75" spans="2:8">
      <c r="B75" s="724" t="s">
        <v>1323</v>
      </c>
      <c r="C75" s="672"/>
      <c r="D75" s="672"/>
      <c r="E75" s="672">
        <v>0</v>
      </c>
      <c r="F75" s="672"/>
      <c r="G75" s="672"/>
      <c r="H75" s="672">
        <v>0</v>
      </c>
    </row>
    <row r="76" spans="2:8">
      <c r="B76" s="724" t="s">
        <v>1324</v>
      </c>
      <c r="C76" s="672"/>
      <c r="D76" s="672"/>
      <c r="E76" s="672">
        <v>0</v>
      </c>
      <c r="F76" s="672"/>
      <c r="G76" s="672"/>
      <c r="H76" s="672">
        <v>0</v>
      </c>
    </row>
    <row r="77" spans="2:8">
      <c r="B77" s="727" t="s">
        <v>1325</v>
      </c>
      <c r="C77" s="684"/>
      <c r="D77" s="684"/>
      <c r="E77" s="684">
        <v>0</v>
      </c>
      <c r="F77" s="684"/>
      <c r="G77" s="684"/>
      <c r="H77" s="684">
        <v>0</v>
      </c>
    </row>
    <row r="78" spans="2:8">
      <c r="B78" s="725"/>
      <c r="C78" s="672"/>
      <c r="D78" s="672"/>
      <c r="E78" s="672"/>
      <c r="F78" s="672"/>
      <c r="G78" s="672"/>
      <c r="H78" s="672"/>
    </row>
    <row r="79" spans="2:8">
      <c r="B79" s="723" t="s">
        <v>1326</v>
      </c>
      <c r="C79" s="679">
        <v>0</v>
      </c>
      <c r="D79" s="679">
        <v>651847.5</v>
      </c>
      <c r="E79" s="679">
        <v>651847.5</v>
      </c>
      <c r="F79" s="679">
        <v>651847.5</v>
      </c>
      <c r="G79" s="679">
        <v>651847.5</v>
      </c>
      <c r="H79" s="679">
        <v>0</v>
      </c>
    </row>
    <row r="80" spans="2:8">
      <c r="B80" s="724" t="s">
        <v>1327</v>
      </c>
      <c r="C80" s="672"/>
      <c r="D80" s="672"/>
      <c r="E80" s="672">
        <v>0</v>
      </c>
      <c r="F80" s="672"/>
      <c r="G80" s="672"/>
      <c r="H80" s="672">
        <v>0</v>
      </c>
    </row>
    <row r="81" spans="2:8" ht="25.5">
      <c r="B81" s="726" t="s">
        <v>1328</v>
      </c>
      <c r="C81" s="672"/>
      <c r="D81" s="672"/>
      <c r="E81" s="672">
        <v>0</v>
      </c>
      <c r="F81" s="672"/>
      <c r="G81" s="672"/>
      <c r="H81" s="672">
        <v>0</v>
      </c>
    </row>
    <row r="82" spans="2:8">
      <c r="B82" s="724" t="s">
        <v>1329</v>
      </c>
      <c r="C82" s="672"/>
      <c r="D82" s="672"/>
      <c r="E82" s="672">
        <v>0</v>
      </c>
      <c r="F82" s="672"/>
      <c r="G82" s="672"/>
      <c r="H82" s="672">
        <v>0</v>
      </c>
    </row>
    <row r="83" spans="2:8">
      <c r="B83" s="724" t="s">
        <v>1330</v>
      </c>
      <c r="C83" s="672">
        <v>0</v>
      </c>
      <c r="D83" s="672">
        <v>651847.5</v>
      </c>
      <c r="E83" s="672">
        <v>651847.5</v>
      </c>
      <c r="F83" s="672">
        <v>651847.5</v>
      </c>
      <c r="G83" s="672">
        <v>651847.5</v>
      </c>
      <c r="H83" s="672">
        <v>0</v>
      </c>
    </row>
    <row r="84" spans="2:8">
      <c r="B84" s="725"/>
      <c r="C84" s="672"/>
      <c r="D84" s="672"/>
      <c r="E84" s="672"/>
      <c r="F84" s="672"/>
      <c r="G84" s="672"/>
      <c r="H84" s="672"/>
    </row>
    <row r="85" spans="2:8">
      <c r="B85" s="723" t="s">
        <v>1291</v>
      </c>
      <c r="C85" s="679">
        <v>50891530</v>
      </c>
      <c r="D85" s="679">
        <v>0</v>
      </c>
      <c r="E85" s="679">
        <v>50891530</v>
      </c>
      <c r="F85" s="679">
        <v>24753108.219999999</v>
      </c>
      <c r="G85" s="679">
        <v>24753108.219999999</v>
      </c>
      <c r="H85" s="679">
        <v>26138421.780000001</v>
      </c>
    </row>
    <row r="86" spans="2:8" ht="13.5" thickBot="1">
      <c r="B86" s="728"/>
      <c r="C86" s="729"/>
      <c r="D86" s="729"/>
      <c r="E86" s="729"/>
      <c r="F86" s="729"/>
      <c r="G86" s="729"/>
      <c r="H86" s="729"/>
    </row>
  </sheetData>
  <mergeCells count="8">
    <mergeCell ref="B7:B9"/>
    <mergeCell ref="C7:G8"/>
    <mergeCell ref="H7:H9"/>
    <mergeCell ref="B2:H2"/>
    <mergeCell ref="B3:H3"/>
    <mergeCell ref="B4:H4"/>
    <mergeCell ref="B5:H5"/>
    <mergeCell ref="B6:H6"/>
  </mergeCells>
  <pageMargins left="0.31496062992125984" right="0.31496062992125984" top="0.35433070866141736" bottom="0.35433070866141736" header="0.31496062992125984" footer="0.31496062992125984"/>
  <pageSetup scale="62" orientation="portrait" horizontalDpi="0"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33"/>
  <sheetViews>
    <sheetView topLeftCell="B1" workbookViewId="0">
      <selection activeCell="B41" sqref="B1:H41"/>
    </sheetView>
  </sheetViews>
  <sheetFormatPr baseColWidth="10" defaultColWidth="11" defaultRowHeight="12.75"/>
  <cols>
    <col min="1" max="1" width="11" style="586" hidden="1" customWidth="1"/>
    <col min="2" max="2" width="42.85546875" style="586" customWidth="1"/>
    <col min="3" max="3" width="15.7109375" style="586" customWidth="1"/>
    <col min="4" max="4" width="15" style="586" customWidth="1"/>
    <col min="5" max="5" width="13.28515625" style="586" customWidth="1"/>
    <col min="6" max="6" width="13.7109375" style="586" customWidth="1"/>
    <col min="7" max="7" width="13.28515625" style="586" customWidth="1"/>
    <col min="8" max="8" width="14.28515625" style="586" customWidth="1"/>
    <col min="9" max="256" width="11" style="586"/>
    <col min="257" max="257" width="0" style="586" hidden="1" customWidth="1"/>
    <col min="258" max="258" width="42.85546875" style="586" customWidth="1"/>
    <col min="259" max="259" width="15.7109375" style="586" customWidth="1"/>
    <col min="260" max="260" width="15" style="586" customWidth="1"/>
    <col min="261" max="261" width="13.28515625" style="586" customWidth="1"/>
    <col min="262" max="262" width="13.7109375" style="586" customWidth="1"/>
    <col min="263" max="263" width="13.28515625" style="586" customWidth="1"/>
    <col min="264" max="264" width="14.28515625" style="586" customWidth="1"/>
    <col min="265" max="512" width="11" style="586"/>
    <col min="513" max="513" width="0" style="586" hidden="1" customWidth="1"/>
    <col min="514" max="514" width="42.85546875" style="586" customWidth="1"/>
    <col min="515" max="515" width="15.7109375" style="586" customWidth="1"/>
    <col min="516" max="516" width="15" style="586" customWidth="1"/>
    <col min="517" max="517" width="13.28515625" style="586" customWidth="1"/>
    <col min="518" max="518" width="13.7109375" style="586" customWidth="1"/>
    <col min="519" max="519" width="13.28515625" style="586" customWidth="1"/>
    <col min="520" max="520" width="14.28515625" style="586" customWidth="1"/>
    <col min="521" max="768" width="11" style="586"/>
    <col min="769" max="769" width="0" style="586" hidden="1" customWidth="1"/>
    <col min="770" max="770" width="42.85546875" style="586" customWidth="1"/>
    <col min="771" max="771" width="15.7109375" style="586" customWidth="1"/>
    <col min="772" max="772" width="15" style="586" customWidth="1"/>
    <col min="773" max="773" width="13.28515625" style="586" customWidth="1"/>
    <col min="774" max="774" width="13.7109375" style="586" customWidth="1"/>
    <col min="775" max="775" width="13.28515625" style="586" customWidth="1"/>
    <col min="776" max="776" width="14.28515625" style="586" customWidth="1"/>
    <col min="777" max="1024" width="11" style="586"/>
    <col min="1025" max="1025" width="0" style="586" hidden="1" customWidth="1"/>
    <col min="1026" max="1026" width="42.85546875" style="586" customWidth="1"/>
    <col min="1027" max="1027" width="15.7109375" style="586" customWidth="1"/>
    <col min="1028" max="1028" width="15" style="586" customWidth="1"/>
    <col min="1029" max="1029" width="13.28515625" style="586" customWidth="1"/>
    <col min="1030" max="1030" width="13.7109375" style="586" customWidth="1"/>
    <col min="1031" max="1031" width="13.28515625" style="586" customWidth="1"/>
    <col min="1032" max="1032" width="14.28515625" style="586" customWidth="1"/>
    <col min="1033" max="1280" width="11" style="586"/>
    <col min="1281" max="1281" width="0" style="586" hidden="1" customWidth="1"/>
    <col min="1282" max="1282" width="42.85546875" style="586" customWidth="1"/>
    <col min="1283" max="1283" width="15.7109375" style="586" customWidth="1"/>
    <col min="1284" max="1284" width="15" style="586" customWidth="1"/>
    <col min="1285" max="1285" width="13.28515625" style="586" customWidth="1"/>
    <col min="1286" max="1286" width="13.7109375" style="586" customWidth="1"/>
    <col min="1287" max="1287" width="13.28515625" style="586" customWidth="1"/>
    <col min="1288" max="1288" width="14.28515625" style="586" customWidth="1"/>
    <col min="1289" max="1536" width="11" style="586"/>
    <col min="1537" max="1537" width="0" style="586" hidden="1" customWidth="1"/>
    <col min="1538" max="1538" width="42.85546875" style="586" customWidth="1"/>
    <col min="1539" max="1539" width="15.7109375" style="586" customWidth="1"/>
    <col min="1540" max="1540" width="15" style="586" customWidth="1"/>
    <col min="1541" max="1541" width="13.28515625" style="586" customWidth="1"/>
    <col min="1542" max="1542" width="13.7109375" style="586" customWidth="1"/>
    <col min="1543" max="1543" width="13.28515625" style="586" customWidth="1"/>
    <col min="1544" max="1544" width="14.28515625" style="586" customWidth="1"/>
    <col min="1545" max="1792" width="11" style="586"/>
    <col min="1793" max="1793" width="0" style="586" hidden="1" customWidth="1"/>
    <col min="1794" max="1794" width="42.85546875" style="586" customWidth="1"/>
    <col min="1795" max="1795" width="15.7109375" style="586" customWidth="1"/>
    <col min="1796" max="1796" width="15" style="586" customWidth="1"/>
    <col min="1797" max="1797" width="13.28515625" style="586" customWidth="1"/>
    <col min="1798" max="1798" width="13.7109375" style="586" customWidth="1"/>
    <col min="1799" max="1799" width="13.28515625" style="586" customWidth="1"/>
    <col min="1800" max="1800" width="14.28515625" style="586" customWidth="1"/>
    <col min="1801" max="2048" width="11" style="586"/>
    <col min="2049" max="2049" width="0" style="586" hidden="1" customWidth="1"/>
    <col min="2050" max="2050" width="42.85546875" style="586" customWidth="1"/>
    <col min="2051" max="2051" width="15.7109375" style="586" customWidth="1"/>
    <col min="2052" max="2052" width="15" style="586" customWidth="1"/>
    <col min="2053" max="2053" width="13.28515625" style="586" customWidth="1"/>
    <col min="2054" max="2054" width="13.7109375" style="586" customWidth="1"/>
    <col min="2055" max="2055" width="13.28515625" style="586" customWidth="1"/>
    <col min="2056" max="2056" width="14.28515625" style="586" customWidth="1"/>
    <col min="2057" max="2304" width="11" style="586"/>
    <col min="2305" max="2305" width="0" style="586" hidden="1" customWidth="1"/>
    <col min="2306" max="2306" width="42.85546875" style="586" customWidth="1"/>
    <col min="2307" max="2307" width="15.7109375" style="586" customWidth="1"/>
    <col min="2308" max="2308" width="15" style="586" customWidth="1"/>
    <col min="2309" max="2309" width="13.28515625" style="586" customWidth="1"/>
    <col min="2310" max="2310" width="13.7109375" style="586" customWidth="1"/>
    <col min="2311" max="2311" width="13.28515625" style="586" customWidth="1"/>
    <col min="2312" max="2312" width="14.28515625" style="586" customWidth="1"/>
    <col min="2313" max="2560" width="11" style="586"/>
    <col min="2561" max="2561" width="0" style="586" hidden="1" customWidth="1"/>
    <col min="2562" max="2562" width="42.85546875" style="586" customWidth="1"/>
    <col min="2563" max="2563" width="15.7109375" style="586" customWidth="1"/>
    <col min="2564" max="2564" width="15" style="586" customWidth="1"/>
    <col min="2565" max="2565" width="13.28515625" style="586" customWidth="1"/>
    <col min="2566" max="2566" width="13.7109375" style="586" customWidth="1"/>
    <col min="2567" max="2567" width="13.28515625" style="586" customWidth="1"/>
    <col min="2568" max="2568" width="14.28515625" style="586" customWidth="1"/>
    <col min="2569" max="2816" width="11" style="586"/>
    <col min="2817" max="2817" width="0" style="586" hidden="1" customWidth="1"/>
    <col min="2818" max="2818" width="42.85546875" style="586" customWidth="1"/>
    <col min="2819" max="2819" width="15.7109375" style="586" customWidth="1"/>
    <col min="2820" max="2820" width="15" style="586" customWidth="1"/>
    <col min="2821" max="2821" width="13.28515625" style="586" customWidth="1"/>
    <col min="2822" max="2822" width="13.7109375" style="586" customWidth="1"/>
    <col min="2823" max="2823" width="13.28515625" style="586" customWidth="1"/>
    <col min="2824" max="2824" width="14.28515625" style="586" customWidth="1"/>
    <col min="2825" max="3072" width="11" style="586"/>
    <col min="3073" max="3073" width="0" style="586" hidden="1" customWidth="1"/>
    <col min="3074" max="3074" width="42.85546875" style="586" customWidth="1"/>
    <col min="3075" max="3075" width="15.7109375" style="586" customWidth="1"/>
    <col min="3076" max="3076" width="15" style="586" customWidth="1"/>
    <col min="3077" max="3077" width="13.28515625" style="586" customWidth="1"/>
    <col min="3078" max="3078" width="13.7109375" style="586" customWidth="1"/>
    <col min="3079" max="3079" width="13.28515625" style="586" customWidth="1"/>
    <col min="3080" max="3080" width="14.28515625" style="586" customWidth="1"/>
    <col min="3081" max="3328" width="11" style="586"/>
    <col min="3329" max="3329" width="0" style="586" hidden="1" customWidth="1"/>
    <col min="3330" max="3330" width="42.85546875" style="586" customWidth="1"/>
    <col min="3331" max="3331" width="15.7109375" style="586" customWidth="1"/>
    <col min="3332" max="3332" width="15" style="586" customWidth="1"/>
    <col min="3333" max="3333" width="13.28515625" style="586" customWidth="1"/>
    <col min="3334" max="3334" width="13.7109375" style="586" customWidth="1"/>
    <col min="3335" max="3335" width="13.28515625" style="586" customWidth="1"/>
    <col min="3336" max="3336" width="14.28515625" style="586" customWidth="1"/>
    <col min="3337" max="3584" width="11" style="586"/>
    <col min="3585" max="3585" width="0" style="586" hidden="1" customWidth="1"/>
    <col min="3586" max="3586" width="42.85546875" style="586" customWidth="1"/>
    <col min="3587" max="3587" width="15.7109375" style="586" customWidth="1"/>
    <col min="3588" max="3588" width="15" style="586" customWidth="1"/>
    <col min="3589" max="3589" width="13.28515625" style="586" customWidth="1"/>
    <col min="3590" max="3590" width="13.7109375" style="586" customWidth="1"/>
    <col min="3591" max="3591" width="13.28515625" style="586" customWidth="1"/>
    <col min="3592" max="3592" width="14.28515625" style="586" customWidth="1"/>
    <col min="3593" max="3840" width="11" style="586"/>
    <col min="3841" max="3841" width="0" style="586" hidden="1" customWidth="1"/>
    <col min="3842" max="3842" width="42.85546875" style="586" customWidth="1"/>
    <col min="3843" max="3843" width="15.7109375" style="586" customWidth="1"/>
    <col min="3844" max="3844" width="15" style="586" customWidth="1"/>
    <col min="3845" max="3845" width="13.28515625" style="586" customWidth="1"/>
    <col min="3846" max="3846" width="13.7109375" style="586" customWidth="1"/>
    <col min="3847" max="3847" width="13.28515625" style="586" customWidth="1"/>
    <col min="3848" max="3848" width="14.28515625" style="586" customWidth="1"/>
    <col min="3849" max="4096" width="11" style="586"/>
    <col min="4097" max="4097" width="0" style="586" hidden="1" customWidth="1"/>
    <col min="4098" max="4098" width="42.85546875" style="586" customWidth="1"/>
    <col min="4099" max="4099" width="15.7109375" style="586" customWidth="1"/>
    <col min="4100" max="4100" width="15" style="586" customWidth="1"/>
    <col min="4101" max="4101" width="13.28515625" style="586" customWidth="1"/>
    <col min="4102" max="4102" width="13.7109375" style="586" customWidth="1"/>
    <col min="4103" max="4103" width="13.28515625" style="586" customWidth="1"/>
    <col min="4104" max="4104" width="14.28515625" style="586" customWidth="1"/>
    <col min="4105" max="4352" width="11" style="586"/>
    <col min="4353" max="4353" width="0" style="586" hidden="1" customWidth="1"/>
    <col min="4354" max="4354" width="42.85546875" style="586" customWidth="1"/>
    <col min="4355" max="4355" width="15.7109375" style="586" customWidth="1"/>
    <col min="4356" max="4356" width="15" style="586" customWidth="1"/>
    <col min="4357" max="4357" width="13.28515625" style="586" customWidth="1"/>
    <col min="4358" max="4358" width="13.7109375" style="586" customWidth="1"/>
    <col min="4359" max="4359" width="13.28515625" style="586" customWidth="1"/>
    <col min="4360" max="4360" width="14.28515625" style="586" customWidth="1"/>
    <col min="4361" max="4608" width="11" style="586"/>
    <col min="4609" max="4609" width="0" style="586" hidden="1" customWidth="1"/>
    <col min="4610" max="4610" width="42.85546875" style="586" customWidth="1"/>
    <col min="4611" max="4611" width="15.7109375" style="586" customWidth="1"/>
    <col min="4612" max="4612" width="15" style="586" customWidth="1"/>
    <col min="4613" max="4613" width="13.28515625" style="586" customWidth="1"/>
    <col min="4614" max="4614" width="13.7109375" style="586" customWidth="1"/>
    <col min="4615" max="4615" width="13.28515625" style="586" customWidth="1"/>
    <col min="4616" max="4616" width="14.28515625" style="586" customWidth="1"/>
    <col min="4617" max="4864" width="11" style="586"/>
    <col min="4865" max="4865" width="0" style="586" hidden="1" customWidth="1"/>
    <col min="4866" max="4866" width="42.85546875" style="586" customWidth="1"/>
    <col min="4867" max="4867" width="15.7109375" style="586" customWidth="1"/>
    <col min="4868" max="4868" width="15" style="586" customWidth="1"/>
    <col min="4869" max="4869" width="13.28515625" style="586" customWidth="1"/>
    <col min="4870" max="4870" width="13.7109375" style="586" customWidth="1"/>
    <col min="4871" max="4871" width="13.28515625" style="586" customWidth="1"/>
    <col min="4872" max="4872" width="14.28515625" style="586" customWidth="1"/>
    <col min="4873" max="5120" width="11" style="586"/>
    <col min="5121" max="5121" width="0" style="586" hidden="1" customWidth="1"/>
    <col min="5122" max="5122" width="42.85546875" style="586" customWidth="1"/>
    <col min="5123" max="5123" width="15.7109375" style="586" customWidth="1"/>
    <col min="5124" max="5124" width="15" style="586" customWidth="1"/>
    <col min="5125" max="5125" width="13.28515625" style="586" customWidth="1"/>
    <col min="5126" max="5126" width="13.7109375" style="586" customWidth="1"/>
    <col min="5127" max="5127" width="13.28515625" style="586" customWidth="1"/>
    <col min="5128" max="5128" width="14.28515625" style="586" customWidth="1"/>
    <col min="5129" max="5376" width="11" style="586"/>
    <col min="5377" max="5377" width="0" style="586" hidden="1" customWidth="1"/>
    <col min="5378" max="5378" width="42.85546875" style="586" customWidth="1"/>
    <col min="5379" max="5379" width="15.7109375" style="586" customWidth="1"/>
    <col min="5380" max="5380" width="15" style="586" customWidth="1"/>
    <col min="5381" max="5381" width="13.28515625" style="586" customWidth="1"/>
    <col min="5382" max="5382" width="13.7109375" style="586" customWidth="1"/>
    <col min="5383" max="5383" width="13.28515625" style="586" customWidth="1"/>
    <col min="5384" max="5384" width="14.28515625" style="586" customWidth="1"/>
    <col min="5385" max="5632" width="11" style="586"/>
    <col min="5633" max="5633" width="0" style="586" hidden="1" customWidth="1"/>
    <col min="5634" max="5634" width="42.85546875" style="586" customWidth="1"/>
    <col min="5635" max="5635" width="15.7109375" style="586" customWidth="1"/>
    <col min="5636" max="5636" width="15" style="586" customWidth="1"/>
    <col min="5637" max="5637" width="13.28515625" style="586" customWidth="1"/>
    <col min="5638" max="5638" width="13.7109375" style="586" customWidth="1"/>
    <col min="5639" max="5639" width="13.28515625" style="586" customWidth="1"/>
    <col min="5640" max="5640" width="14.28515625" style="586" customWidth="1"/>
    <col min="5641" max="5888" width="11" style="586"/>
    <col min="5889" max="5889" width="0" style="586" hidden="1" customWidth="1"/>
    <col min="5890" max="5890" width="42.85546875" style="586" customWidth="1"/>
    <col min="5891" max="5891" width="15.7109375" style="586" customWidth="1"/>
    <col min="5892" max="5892" width="15" style="586" customWidth="1"/>
    <col min="5893" max="5893" width="13.28515625" style="586" customWidth="1"/>
    <col min="5894" max="5894" width="13.7109375" style="586" customWidth="1"/>
    <col min="5895" max="5895" width="13.28515625" style="586" customWidth="1"/>
    <col min="5896" max="5896" width="14.28515625" style="586" customWidth="1"/>
    <col min="5897" max="6144" width="11" style="586"/>
    <col min="6145" max="6145" width="0" style="586" hidden="1" customWidth="1"/>
    <col min="6146" max="6146" width="42.85546875" style="586" customWidth="1"/>
    <col min="6147" max="6147" width="15.7109375" style="586" customWidth="1"/>
    <col min="6148" max="6148" width="15" style="586" customWidth="1"/>
    <col min="6149" max="6149" width="13.28515625" style="586" customWidth="1"/>
    <col min="6150" max="6150" width="13.7109375" style="586" customWidth="1"/>
    <col min="6151" max="6151" width="13.28515625" style="586" customWidth="1"/>
    <col min="6152" max="6152" width="14.28515625" style="586" customWidth="1"/>
    <col min="6153" max="6400" width="11" style="586"/>
    <col min="6401" max="6401" width="0" style="586" hidden="1" customWidth="1"/>
    <col min="6402" max="6402" width="42.85546875" style="586" customWidth="1"/>
    <col min="6403" max="6403" width="15.7109375" style="586" customWidth="1"/>
    <col min="6404" max="6404" width="15" style="586" customWidth="1"/>
    <col min="6405" max="6405" width="13.28515625" style="586" customWidth="1"/>
    <col min="6406" max="6406" width="13.7109375" style="586" customWidth="1"/>
    <col min="6407" max="6407" width="13.28515625" style="586" customWidth="1"/>
    <col min="6408" max="6408" width="14.28515625" style="586" customWidth="1"/>
    <col min="6409" max="6656" width="11" style="586"/>
    <col min="6657" max="6657" width="0" style="586" hidden="1" customWidth="1"/>
    <col min="6658" max="6658" width="42.85546875" style="586" customWidth="1"/>
    <col min="6659" max="6659" width="15.7109375" style="586" customWidth="1"/>
    <col min="6660" max="6660" width="15" style="586" customWidth="1"/>
    <col min="6661" max="6661" width="13.28515625" style="586" customWidth="1"/>
    <col min="6662" max="6662" width="13.7109375" style="586" customWidth="1"/>
    <col min="6663" max="6663" width="13.28515625" style="586" customWidth="1"/>
    <col min="6664" max="6664" width="14.28515625" style="586" customWidth="1"/>
    <col min="6665" max="6912" width="11" style="586"/>
    <col min="6913" max="6913" width="0" style="586" hidden="1" customWidth="1"/>
    <col min="6914" max="6914" width="42.85546875" style="586" customWidth="1"/>
    <col min="6915" max="6915" width="15.7109375" style="586" customWidth="1"/>
    <col min="6916" max="6916" width="15" style="586" customWidth="1"/>
    <col min="6917" max="6917" width="13.28515625" style="586" customWidth="1"/>
    <col min="6918" max="6918" width="13.7109375" style="586" customWidth="1"/>
    <col min="6919" max="6919" width="13.28515625" style="586" customWidth="1"/>
    <col min="6920" max="6920" width="14.28515625" style="586" customWidth="1"/>
    <col min="6921" max="7168" width="11" style="586"/>
    <col min="7169" max="7169" width="0" style="586" hidden="1" customWidth="1"/>
    <col min="7170" max="7170" width="42.85546875" style="586" customWidth="1"/>
    <col min="7171" max="7171" width="15.7109375" style="586" customWidth="1"/>
    <col min="7172" max="7172" width="15" style="586" customWidth="1"/>
    <col min="7173" max="7173" width="13.28515625" style="586" customWidth="1"/>
    <col min="7174" max="7174" width="13.7109375" style="586" customWidth="1"/>
    <col min="7175" max="7175" width="13.28515625" style="586" customWidth="1"/>
    <col min="7176" max="7176" width="14.28515625" style="586" customWidth="1"/>
    <col min="7177" max="7424" width="11" style="586"/>
    <col min="7425" max="7425" width="0" style="586" hidden="1" customWidth="1"/>
    <col min="7426" max="7426" width="42.85546875" style="586" customWidth="1"/>
    <col min="7427" max="7427" width="15.7109375" style="586" customWidth="1"/>
    <col min="7428" max="7428" width="15" style="586" customWidth="1"/>
    <col min="7429" max="7429" width="13.28515625" style="586" customWidth="1"/>
    <col min="7430" max="7430" width="13.7109375" style="586" customWidth="1"/>
    <col min="7431" max="7431" width="13.28515625" style="586" customWidth="1"/>
    <col min="7432" max="7432" width="14.28515625" style="586" customWidth="1"/>
    <col min="7433" max="7680" width="11" style="586"/>
    <col min="7681" max="7681" width="0" style="586" hidden="1" customWidth="1"/>
    <col min="7682" max="7682" width="42.85546875" style="586" customWidth="1"/>
    <col min="7683" max="7683" width="15.7109375" style="586" customWidth="1"/>
    <col min="7684" max="7684" width="15" style="586" customWidth="1"/>
    <col min="7685" max="7685" width="13.28515625" style="586" customWidth="1"/>
    <col min="7686" max="7686" width="13.7109375" style="586" customWidth="1"/>
    <col min="7687" max="7687" width="13.28515625" style="586" customWidth="1"/>
    <col min="7688" max="7688" width="14.28515625" style="586" customWidth="1"/>
    <col min="7689" max="7936" width="11" style="586"/>
    <col min="7937" max="7937" width="0" style="586" hidden="1" customWidth="1"/>
    <col min="7938" max="7938" width="42.85546875" style="586" customWidth="1"/>
    <col min="7939" max="7939" width="15.7109375" style="586" customWidth="1"/>
    <col min="7940" max="7940" width="15" style="586" customWidth="1"/>
    <col min="7941" max="7941" width="13.28515625" style="586" customWidth="1"/>
    <col min="7942" max="7942" width="13.7109375" style="586" customWidth="1"/>
    <col min="7943" max="7943" width="13.28515625" style="586" customWidth="1"/>
    <col min="7944" max="7944" width="14.28515625" style="586" customWidth="1"/>
    <col min="7945" max="8192" width="11" style="586"/>
    <col min="8193" max="8193" width="0" style="586" hidden="1" customWidth="1"/>
    <col min="8194" max="8194" width="42.85546875" style="586" customWidth="1"/>
    <col min="8195" max="8195" width="15.7109375" style="586" customWidth="1"/>
    <col min="8196" max="8196" width="15" style="586" customWidth="1"/>
    <col min="8197" max="8197" width="13.28515625" style="586" customWidth="1"/>
    <col min="8198" max="8198" width="13.7109375" style="586" customWidth="1"/>
    <col min="8199" max="8199" width="13.28515625" style="586" customWidth="1"/>
    <col min="8200" max="8200" width="14.28515625" style="586" customWidth="1"/>
    <col min="8201" max="8448" width="11" style="586"/>
    <col min="8449" max="8449" width="0" style="586" hidden="1" customWidth="1"/>
    <col min="8450" max="8450" width="42.85546875" style="586" customWidth="1"/>
    <col min="8451" max="8451" width="15.7109375" style="586" customWidth="1"/>
    <col min="8452" max="8452" width="15" style="586" customWidth="1"/>
    <col min="8453" max="8453" width="13.28515625" style="586" customWidth="1"/>
    <col min="8454" max="8454" width="13.7109375" style="586" customWidth="1"/>
    <col min="8455" max="8455" width="13.28515625" style="586" customWidth="1"/>
    <col min="8456" max="8456" width="14.28515625" style="586" customWidth="1"/>
    <col min="8457" max="8704" width="11" style="586"/>
    <col min="8705" max="8705" width="0" style="586" hidden="1" customWidth="1"/>
    <col min="8706" max="8706" width="42.85546875" style="586" customWidth="1"/>
    <col min="8707" max="8707" width="15.7109375" style="586" customWidth="1"/>
    <col min="8708" max="8708" width="15" style="586" customWidth="1"/>
    <col min="8709" max="8709" width="13.28515625" style="586" customWidth="1"/>
    <col min="8710" max="8710" width="13.7109375" style="586" customWidth="1"/>
    <col min="8711" max="8711" width="13.28515625" style="586" customWidth="1"/>
    <col min="8712" max="8712" width="14.28515625" style="586" customWidth="1"/>
    <col min="8713" max="8960" width="11" style="586"/>
    <col min="8961" max="8961" width="0" style="586" hidden="1" customWidth="1"/>
    <col min="8962" max="8962" width="42.85546875" style="586" customWidth="1"/>
    <col min="8963" max="8963" width="15.7109375" style="586" customWidth="1"/>
    <col min="8964" max="8964" width="15" style="586" customWidth="1"/>
    <col min="8965" max="8965" width="13.28515625" style="586" customWidth="1"/>
    <col min="8966" max="8966" width="13.7109375" style="586" customWidth="1"/>
    <col min="8967" max="8967" width="13.28515625" style="586" customWidth="1"/>
    <col min="8968" max="8968" width="14.28515625" style="586" customWidth="1"/>
    <col min="8969" max="9216" width="11" style="586"/>
    <col min="9217" max="9217" width="0" style="586" hidden="1" customWidth="1"/>
    <col min="9218" max="9218" width="42.85546875" style="586" customWidth="1"/>
    <col min="9219" max="9219" width="15.7109375" style="586" customWidth="1"/>
    <col min="9220" max="9220" width="15" style="586" customWidth="1"/>
    <col min="9221" max="9221" width="13.28515625" style="586" customWidth="1"/>
    <col min="9222" max="9222" width="13.7109375" style="586" customWidth="1"/>
    <col min="9223" max="9223" width="13.28515625" style="586" customWidth="1"/>
    <col min="9224" max="9224" width="14.28515625" style="586" customWidth="1"/>
    <col min="9225" max="9472" width="11" style="586"/>
    <col min="9473" max="9473" width="0" style="586" hidden="1" customWidth="1"/>
    <col min="9474" max="9474" width="42.85546875" style="586" customWidth="1"/>
    <col min="9475" max="9475" width="15.7109375" style="586" customWidth="1"/>
    <col min="9476" max="9476" width="15" style="586" customWidth="1"/>
    <col min="9477" max="9477" width="13.28515625" style="586" customWidth="1"/>
    <col min="9478" max="9478" width="13.7109375" style="586" customWidth="1"/>
    <col min="9479" max="9479" width="13.28515625" style="586" customWidth="1"/>
    <col min="9480" max="9480" width="14.28515625" style="586" customWidth="1"/>
    <col min="9481" max="9728" width="11" style="586"/>
    <col min="9729" max="9729" width="0" style="586" hidden="1" customWidth="1"/>
    <col min="9730" max="9730" width="42.85546875" style="586" customWidth="1"/>
    <col min="9731" max="9731" width="15.7109375" style="586" customWidth="1"/>
    <col min="9732" max="9732" width="15" style="586" customWidth="1"/>
    <col min="9733" max="9733" width="13.28515625" style="586" customWidth="1"/>
    <col min="9734" max="9734" width="13.7109375" style="586" customWidth="1"/>
    <col min="9735" max="9735" width="13.28515625" style="586" customWidth="1"/>
    <col min="9736" max="9736" width="14.28515625" style="586" customWidth="1"/>
    <col min="9737" max="9984" width="11" style="586"/>
    <col min="9985" max="9985" width="0" style="586" hidden="1" customWidth="1"/>
    <col min="9986" max="9986" width="42.85546875" style="586" customWidth="1"/>
    <col min="9987" max="9987" width="15.7109375" style="586" customWidth="1"/>
    <col min="9988" max="9988" width="15" style="586" customWidth="1"/>
    <col min="9989" max="9989" width="13.28515625" style="586" customWidth="1"/>
    <col min="9990" max="9990" width="13.7109375" style="586" customWidth="1"/>
    <col min="9991" max="9991" width="13.28515625" style="586" customWidth="1"/>
    <col min="9992" max="9992" width="14.28515625" style="586" customWidth="1"/>
    <col min="9993" max="10240" width="11" style="586"/>
    <col min="10241" max="10241" width="0" style="586" hidden="1" customWidth="1"/>
    <col min="10242" max="10242" width="42.85546875" style="586" customWidth="1"/>
    <col min="10243" max="10243" width="15.7109375" style="586" customWidth="1"/>
    <col min="10244" max="10244" width="15" style="586" customWidth="1"/>
    <col min="10245" max="10245" width="13.28515625" style="586" customWidth="1"/>
    <col min="10246" max="10246" width="13.7109375" style="586" customWidth="1"/>
    <col min="10247" max="10247" width="13.28515625" style="586" customWidth="1"/>
    <col min="10248" max="10248" width="14.28515625" style="586" customWidth="1"/>
    <col min="10249" max="10496" width="11" style="586"/>
    <col min="10497" max="10497" width="0" style="586" hidden="1" customWidth="1"/>
    <col min="10498" max="10498" width="42.85546875" style="586" customWidth="1"/>
    <col min="10499" max="10499" width="15.7109375" style="586" customWidth="1"/>
    <col min="10500" max="10500" width="15" style="586" customWidth="1"/>
    <col min="10501" max="10501" width="13.28515625" style="586" customWidth="1"/>
    <col min="10502" max="10502" width="13.7109375" style="586" customWidth="1"/>
    <col min="10503" max="10503" width="13.28515625" style="586" customWidth="1"/>
    <col min="10504" max="10504" width="14.28515625" style="586" customWidth="1"/>
    <col min="10505" max="10752" width="11" style="586"/>
    <col min="10753" max="10753" width="0" style="586" hidden="1" customWidth="1"/>
    <col min="10754" max="10754" width="42.85546875" style="586" customWidth="1"/>
    <col min="10755" max="10755" width="15.7109375" style="586" customWidth="1"/>
    <col min="10756" max="10756" width="15" style="586" customWidth="1"/>
    <col min="10757" max="10757" width="13.28515625" style="586" customWidth="1"/>
    <col min="10758" max="10758" width="13.7109375" style="586" customWidth="1"/>
    <col min="10759" max="10759" width="13.28515625" style="586" customWidth="1"/>
    <col min="10760" max="10760" width="14.28515625" style="586" customWidth="1"/>
    <col min="10761" max="11008" width="11" style="586"/>
    <col min="11009" max="11009" width="0" style="586" hidden="1" customWidth="1"/>
    <col min="11010" max="11010" width="42.85546875" style="586" customWidth="1"/>
    <col min="11011" max="11011" width="15.7109375" style="586" customWidth="1"/>
    <col min="11012" max="11012" width="15" style="586" customWidth="1"/>
    <col min="11013" max="11013" width="13.28515625" style="586" customWidth="1"/>
    <col min="11014" max="11014" width="13.7109375" style="586" customWidth="1"/>
    <col min="11015" max="11015" width="13.28515625" style="586" customWidth="1"/>
    <col min="11016" max="11016" width="14.28515625" style="586" customWidth="1"/>
    <col min="11017" max="11264" width="11" style="586"/>
    <col min="11265" max="11265" width="0" style="586" hidden="1" customWidth="1"/>
    <col min="11266" max="11266" width="42.85546875" style="586" customWidth="1"/>
    <col min="11267" max="11267" width="15.7109375" style="586" customWidth="1"/>
    <col min="11268" max="11268" width="15" style="586" customWidth="1"/>
    <col min="11269" max="11269" width="13.28515625" style="586" customWidth="1"/>
    <col min="11270" max="11270" width="13.7109375" style="586" customWidth="1"/>
    <col min="11271" max="11271" width="13.28515625" style="586" customWidth="1"/>
    <col min="11272" max="11272" width="14.28515625" style="586" customWidth="1"/>
    <col min="11273" max="11520" width="11" style="586"/>
    <col min="11521" max="11521" width="0" style="586" hidden="1" customWidth="1"/>
    <col min="11522" max="11522" width="42.85546875" style="586" customWidth="1"/>
    <col min="11523" max="11523" width="15.7109375" style="586" customWidth="1"/>
    <col min="11524" max="11524" width="15" style="586" customWidth="1"/>
    <col min="11525" max="11525" width="13.28515625" style="586" customWidth="1"/>
    <col min="11526" max="11526" width="13.7109375" style="586" customWidth="1"/>
    <col min="11527" max="11527" width="13.28515625" style="586" customWidth="1"/>
    <col min="11528" max="11528" width="14.28515625" style="586" customWidth="1"/>
    <col min="11529" max="11776" width="11" style="586"/>
    <col min="11777" max="11777" width="0" style="586" hidden="1" customWidth="1"/>
    <col min="11778" max="11778" width="42.85546875" style="586" customWidth="1"/>
    <col min="11779" max="11779" width="15.7109375" style="586" customWidth="1"/>
    <col min="11780" max="11780" width="15" style="586" customWidth="1"/>
    <col min="11781" max="11781" width="13.28515625" style="586" customWidth="1"/>
    <col min="11782" max="11782" width="13.7109375" style="586" customWidth="1"/>
    <col min="11783" max="11783" width="13.28515625" style="586" customWidth="1"/>
    <col min="11784" max="11784" width="14.28515625" style="586" customWidth="1"/>
    <col min="11785" max="12032" width="11" style="586"/>
    <col min="12033" max="12033" width="0" style="586" hidden="1" customWidth="1"/>
    <col min="12034" max="12034" width="42.85546875" style="586" customWidth="1"/>
    <col min="12035" max="12035" width="15.7109375" style="586" customWidth="1"/>
    <col min="12036" max="12036" width="15" style="586" customWidth="1"/>
    <col min="12037" max="12037" width="13.28515625" style="586" customWidth="1"/>
    <col min="12038" max="12038" width="13.7109375" style="586" customWidth="1"/>
    <col min="12039" max="12039" width="13.28515625" style="586" customWidth="1"/>
    <col min="12040" max="12040" width="14.28515625" style="586" customWidth="1"/>
    <col min="12041" max="12288" width="11" style="586"/>
    <col min="12289" max="12289" width="0" style="586" hidden="1" customWidth="1"/>
    <col min="12290" max="12290" width="42.85546875" style="586" customWidth="1"/>
    <col min="12291" max="12291" width="15.7109375" style="586" customWidth="1"/>
    <col min="12292" max="12292" width="15" style="586" customWidth="1"/>
    <col min="12293" max="12293" width="13.28515625" style="586" customWidth="1"/>
    <col min="12294" max="12294" width="13.7109375" style="586" customWidth="1"/>
    <col min="12295" max="12295" width="13.28515625" style="586" customWidth="1"/>
    <col min="12296" max="12296" width="14.28515625" style="586" customWidth="1"/>
    <col min="12297" max="12544" width="11" style="586"/>
    <col min="12545" max="12545" width="0" style="586" hidden="1" customWidth="1"/>
    <col min="12546" max="12546" width="42.85546875" style="586" customWidth="1"/>
    <col min="12547" max="12547" width="15.7109375" style="586" customWidth="1"/>
    <col min="12548" max="12548" width="15" style="586" customWidth="1"/>
    <col min="12549" max="12549" width="13.28515625" style="586" customWidth="1"/>
    <col min="12550" max="12550" width="13.7109375" style="586" customWidth="1"/>
    <col min="12551" max="12551" width="13.28515625" style="586" customWidth="1"/>
    <col min="12552" max="12552" width="14.28515625" style="586" customWidth="1"/>
    <col min="12553" max="12800" width="11" style="586"/>
    <col min="12801" max="12801" width="0" style="586" hidden="1" customWidth="1"/>
    <col min="12802" max="12802" width="42.85546875" style="586" customWidth="1"/>
    <col min="12803" max="12803" width="15.7109375" style="586" customWidth="1"/>
    <col min="12804" max="12804" width="15" style="586" customWidth="1"/>
    <col min="12805" max="12805" width="13.28515625" style="586" customWidth="1"/>
    <col min="12806" max="12806" width="13.7109375" style="586" customWidth="1"/>
    <col min="12807" max="12807" width="13.28515625" style="586" customWidth="1"/>
    <col min="12808" max="12808" width="14.28515625" style="586" customWidth="1"/>
    <col min="12809" max="13056" width="11" style="586"/>
    <col min="13057" max="13057" width="0" style="586" hidden="1" customWidth="1"/>
    <col min="13058" max="13058" width="42.85546875" style="586" customWidth="1"/>
    <col min="13059" max="13059" width="15.7109375" style="586" customWidth="1"/>
    <col min="13060" max="13060" width="15" style="586" customWidth="1"/>
    <col min="13061" max="13061" width="13.28515625" style="586" customWidth="1"/>
    <col min="13062" max="13062" width="13.7109375" style="586" customWidth="1"/>
    <col min="13063" max="13063" width="13.28515625" style="586" customWidth="1"/>
    <col min="13064" max="13064" width="14.28515625" style="586" customWidth="1"/>
    <col min="13065" max="13312" width="11" style="586"/>
    <col min="13313" max="13313" width="0" style="586" hidden="1" customWidth="1"/>
    <col min="13314" max="13314" width="42.85546875" style="586" customWidth="1"/>
    <col min="13315" max="13315" width="15.7109375" style="586" customWidth="1"/>
    <col min="13316" max="13316" width="15" style="586" customWidth="1"/>
    <col min="13317" max="13317" width="13.28515625" style="586" customWidth="1"/>
    <col min="13318" max="13318" width="13.7109375" style="586" customWidth="1"/>
    <col min="13319" max="13319" width="13.28515625" style="586" customWidth="1"/>
    <col min="13320" max="13320" width="14.28515625" style="586" customWidth="1"/>
    <col min="13321" max="13568" width="11" style="586"/>
    <col min="13569" max="13569" width="0" style="586" hidden="1" customWidth="1"/>
    <col min="13570" max="13570" width="42.85546875" style="586" customWidth="1"/>
    <col min="13571" max="13571" width="15.7109375" style="586" customWidth="1"/>
    <col min="13572" max="13572" width="15" style="586" customWidth="1"/>
    <col min="13573" max="13573" width="13.28515625" style="586" customWidth="1"/>
    <col min="13574" max="13574" width="13.7109375" style="586" customWidth="1"/>
    <col min="13575" max="13575" width="13.28515625" style="586" customWidth="1"/>
    <col min="13576" max="13576" width="14.28515625" style="586" customWidth="1"/>
    <col min="13577" max="13824" width="11" style="586"/>
    <col min="13825" max="13825" width="0" style="586" hidden="1" customWidth="1"/>
    <col min="13826" max="13826" width="42.85546875" style="586" customWidth="1"/>
    <col min="13827" max="13827" width="15.7109375" style="586" customWidth="1"/>
    <col min="13828" max="13828" width="15" style="586" customWidth="1"/>
    <col min="13829" max="13829" width="13.28515625" style="586" customWidth="1"/>
    <col min="13830" max="13830" width="13.7109375" style="586" customWidth="1"/>
    <col min="13831" max="13831" width="13.28515625" style="586" customWidth="1"/>
    <col min="13832" max="13832" width="14.28515625" style="586" customWidth="1"/>
    <col min="13833" max="14080" width="11" style="586"/>
    <col min="14081" max="14081" width="0" style="586" hidden="1" customWidth="1"/>
    <col min="14082" max="14082" width="42.85546875" style="586" customWidth="1"/>
    <col min="14083" max="14083" width="15.7109375" style="586" customWidth="1"/>
    <col min="14084" max="14084" width="15" style="586" customWidth="1"/>
    <col min="14085" max="14085" width="13.28515625" style="586" customWidth="1"/>
    <col min="14086" max="14086" width="13.7109375" style="586" customWidth="1"/>
    <col min="14087" max="14087" width="13.28515625" style="586" customWidth="1"/>
    <col min="14088" max="14088" width="14.28515625" style="586" customWidth="1"/>
    <col min="14089" max="14336" width="11" style="586"/>
    <col min="14337" max="14337" width="0" style="586" hidden="1" customWidth="1"/>
    <col min="14338" max="14338" width="42.85546875" style="586" customWidth="1"/>
    <col min="14339" max="14339" width="15.7109375" style="586" customWidth="1"/>
    <col min="14340" max="14340" width="15" style="586" customWidth="1"/>
    <col min="14341" max="14341" width="13.28515625" style="586" customWidth="1"/>
    <col min="14342" max="14342" width="13.7109375" style="586" customWidth="1"/>
    <col min="14343" max="14343" width="13.28515625" style="586" customWidth="1"/>
    <col min="14344" max="14344" width="14.28515625" style="586" customWidth="1"/>
    <col min="14345" max="14592" width="11" style="586"/>
    <col min="14593" max="14593" width="0" style="586" hidden="1" customWidth="1"/>
    <col min="14594" max="14594" width="42.85546875" style="586" customWidth="1"/>
    <col min="14595" max="14595" width="15.7109375" style="586" customWidth="1"/>
    <col min="14596" max="14596" width="15" style="586" customWidth="1"/>
    <col min="14597" max="14597" width="13.28515625" style="586" customWidth="1"/>
    <col min="14598" max="14598" width="13.7109375" style="586" customWidth="1"/>
    <col min="14599" max="14599" width="13.28515625" style="586" customWidth="1"/>
    <col min="14600" max="14600" width="14.28515625" style="586" customWidth="1"/>
    <col min="14601" max="14848" width="11" style="586"/>
    <col min="14849" max="14849" width="0" style="586" hidden="1" customWidth="1"/>
    <col min="14850" max="14850" width="42.85546875" style="586" customWidth="1"/>
    <col min="14851" max="14851" width="15.7109375" style="586" customWidth="1"/>
    <col min="14852" max="14852" width="15" style="586" customWidth="1"/>
    <col min="14853" max="14853" width="13.28515625" style="586" customWidth="1"/>
    <col min="14854" max="14854" width="13.7109375" style="586" customWidth="1"/>
    <col min="14855" max="14855" width="13.28515625" style="586" customWidth="1"/>
    <col min="14856" max="14856" width="14.28515625" style="586" customWidth="1"/>
    <col min="14857" max="15104" width="11" style="586"/>
    <col min="15105" max="15105" width="0" style="586" hidden="1" customWidth="1"/>
    <col min="15106" max="15106" width="42.85546875" style="586" customWidth="1"/>
    <col min="15107" max="15107" width="15.7109375" style="586" customWidth="1"/>
    <col min="15108" max="15108" width="15" style="586" customWidth="1"/>
    <col min="15109" max="15109" width="13.28515625" style="586" customWidth="1"/>
    <col min="15110" max="15110" width="13.7109375" style="586" customWidth="1"/>
    <col min="15111" max="15111" width="13.28515625" style="586" customWidth="1"/>
    <col min="15112" max="15112" width="14.28515625" style="586" customWidth="1"/>
    <col min="15113" max="15360" width="11" style="586"/>
    <col min="15361" max="15361" width="0" style="586" hidden="1" customWidth="1"/>
    <col min="15362" max="15362" width="42.85546875" style="586" customWidth="1"/>
    <col min="15363" max="15363" width="15.7109375" style="586" customWidth="1"/>
    <col min="15364" max="15364" width="15" style="586" customWidth="1"/>
    <col min="15365" max="15365" width="13.28515625" style="586" customWidth="1"/>
    <col min="15366" max="15366" width="13.7109375" style="586" customWidth="1"/>
    <col min="15367" max="15367" width="13.28515625" style="586" customWidth="1"/>
    <col min="15368" max="15368" width="14.28515625" style="586" customWidth="1"/>
    <col min="15369" max="15616" width="11" style="586"/>
    <col min="15617" max="15617" width="0" style="586" hidden="1" customWidth="1"/>
    <col min="15618" max="15618" width="42.85546875" style="586" customWidth="1"/>
    <col min="15619" max="15619" width="15.7109375" style="586" customWidth="1"/>
    <col min="15620" max="15620" width="15" style="586" customWidth="1"/>
    <col min="15621" max="15621" width="13.28515625" style="586" customWidth="1"/>
    <col min="15622" max="15622" width="13.7109375" style="586" customWidth="1"/>
    <col min="15623" max="15623" width="13.28515625" style="586" customWidth="1"/>
    <col min="15624" max="15624" width="14.28515625" style="586" customWidth="1"/>
    <col min="15625" max="15872" width="11" style="586"/>
    <col min="15873" max="15873" width="0" style="586" hidden="1" customWidth="1"/>
    <col min="15874" max="15874" width="42.85546875" style="586" customWidth="1"/>
    <col min="15875" max="15875" width="15.7109375" style="586" customWidth="1"/>
    <col min="15876" max="15876" width="15" style="586" customWidth="1"/>
    <col min="15877" max="15877" width="13.28515625" style="586" customWidth="1"/>
    <col min="15878" max="15878" width="13.7109375" style="586" customWidth="1"/>
    <col min="15879" max="15879" width="13.28515625" style="586" customWidth="1"/>
    <col min="15880" max="15880" width="14.28515625" style="586" customWidth="1"/>
    <col min="15881" max="16128" width="11" style="586"/>
    <col min="16129" max="16129" width="0" style="586" hidden="1" customWidth="1"/>
    <col min="16130" max="16130" width="42.85546875" style="586" customWidth="1"/>
    <col min="16131" max="16131" width="15.7109375" style="586" customWidth="1"/>
    <col min="16132" max="16132" width="15" style="586" customWidth="1"/>
    <col min="16133" max="16133" width="13.28515625" style="586" customWidth="1"/>
    <col min="16134" max="16134" width="13.7109375" style="586" customWidth="1"/>
    <col min="16135" max="16135" width="13.28515625" style="586" customWidth="1"/>
    <col min="16136" max="16136" width="14.28515625" style="586" customWidth="1"/>
    <col min="16137" max="16384" width="11" style="586"/>
  </cols>
  <sheetData>
    <row r="1" spans="2:8" ht="13.5" thickBot="1"/>
    <row r="2" spans="2:8">
      <c r="B2" s="1086" t="s">
        <v>1353</v>
      </c>
      <c r="C2" s="1087"/>
      <c r="D2" s="1087"/>
      <c r="E2" s="1087"/>
      <c r="F2" s="1087"/>
      <c r="G2" s="1087"/>
      <c r="H2" s="1144"/>
    </row>
    <row r="3" spans="2:8">
      <c r="B3" s="1126" t="s">
        <v>920</v>
      </c>
      <c r="C3" s="1127"/>
      <c r="D3" s="1127"/>
      <c r="E3" s="1127"/>
      <c r="F3" s="1127"/>
      <c r="G3" s="1127"/>
      <c r="H3" s="1145"/>
    </row>
    <row r="4" spans="2:8">
      <c r="B4" s="1126" t="s">
        <v>927</v>
      </c>
      <c r="C4" s="1127"/>
      <c r="D4" s="1127"/>
      <c r="E4" s="1127"/>
      <c r="F4" s="1127"/>
      <c r="G4" s="1127"/>
      <c r="H4" s="1145"/>
    </row>
    <row r="5" spans="2:8">
      <c r="B5" s="1126" t="s">
        <v>1817</v>
      </c>
      <c r="C5" s="1127"/>
      <c r="D5" s="1127"/>
      <c r="E5" s="1127"/>
      <c r="F5" s="1127"/>
      <c r="G5" s="1127"/>
      <c r="H5" s="1145"/>
    </row>
    <row r="6" spans="2:8" ht="13.5" thickBot="1">
      <c r="B6" s="1129" t="s">
        <v>928</v>
      </c>
      <c r="C6" s="1130"/>
      <c r="D6" s="1130"/>
      <c r="E6" s="1130"/>
      <c r="F6" s="1130"/>
      <c r="G6" s="1130"/>
      <c r="H6" s="1146"/>
    </row>
    <row r="7" spans="2:8" ht="13.5" thickBot="1">
      <c r="B7" s="1136" t="s">
        <v>929</v>
      </c>
      <c r="C7" s="1155" t="s">
        <v>293</v>
      </c>
      <c r="D7" s="1156"/>
      <c r="E7" s="1156"/>
      <c r="F7" s="1156"/>
      <c r="G7" s="1157"/>
      <c r="H7" s="1134" t="s">
        <v>1214</v>
      </c>
    </row>
    <row r="8" spans="2:8" ht="26.25" thickBot="1">
      <c r="B8" s="1137"/>
      <c r="C8" s="854" t="s">
        <v>1115</v>
      </c>
      <c r="D8" s="854" t="s">
        <v>1215</v>
      </c>
      <c r="E8" s="854" t="s">
        <v>269</v>
      </c>
      <c r="F8" s="854" t="s">
        <v>1332</v>
      </c>
      <c r="G8" s="854" t="s">
        <v>298</v>
      </c>
      <c r="H8" s="1135"/>
    </row>
    <row r="9" spans="2:8">
      <c r="B9" s="730" t="s">
        <v>1333</v>
      </c>
      <c r="C9" s="712">
        <v>12220000</v>
      </c>
      <c r="D9" s="712">
        <v>0</v>
      </c>
      <c r="E9" s="712">
        <v>12220000</v>
      </c>
      <c r="F9" s="712">
        <f>+F10</f>
        <v>5640259</v>
      </c>
      <c r="G9" s="712">
        <f t="shared" ref="G9:H9" si="0">+G10</f>
        <v>5640259</v>
      </c>
      <c r="H9" s="712">
        <f t="shared" si="0"/>
        <v>6579741</v>
      </c>
    </row>
    <row r="10" spans="2:8">
      <c r="B10" s="849" t="s">
        <v>1334</v>
      </c>
      <c r="C10" s="717">
        <v>12220000</v>
      </c>
      <c r="D10" s="715">
        <v>0</v>
      </c>
      <c r="E10" s="717">
        <v>12220000</v>
      </c>
      <c r="F10" s="715">
        <v>5640259</v>
      </c>
      <c r="G10" s="715">
        <f>+F10</f>
        <v>5640259</v>
      </c>
      <c r="H10" s="715">
        <f>+E10-G10</f>
        <v>6579741</v>
      </c>
    </row>
    <row r="11" spans="2:8">
      <c r="B11" s="849" t="s">
        <v>1335</v>
      </c>
      <c r="C11" s="712"/>
      <c r="D11" s="716"/>
      <c r="E11" s="715">
        <v>0</v>
      </c>
      <c r="F11" s="716"/>
      <c r="G11" s="716"/>
      <c r="H11" s="715">
        <v>0</v>
      </c>
    </row>
    <row r="12" spans="2:8">
      <c r="B12" s="849" t="s">
        <v>1336</v>
      </c>
      <c r="C12" s="717">
        <v>0</v>
      </c>
      <c r="D12" s="717">
        <v>0</v>
      </c>
      <c r="E12" s="717">
        <v>0</v>
      </c>
      <c r="F12" s="717">
        <v>0</v>
      </c>
      <c r="G12" s="717">
        <v>0</v>
      </c>
      <c r="H12" s="715">
        <v>0</v>
      </c>
    </row>
    <row r="13" spans="2:8">
      <c r="B13" s="731" t="s">
        <v>1337</v>
      </c>
      <c r="C13" s="712"/>
      <c r="D13" s="716"/>
      <c r="E13" s="715">
        <v>0</v>
      </c>
      <c r="F13" s="716"/>
      <c r="G13" s="716"/>
      <c r="H13" s="715">
        <v>0</v>
      </c>
    </row>
    <row r="14" spans="2:8">
      <c r="B14" s="731" t="s">
        <v>1338</v>
      </c>
      <c r="C14" s="712"/>
      <c r="D14" s="716"/>
      <c r="E14" s="715">
        <v>0</v>
      </c>
      <c r="F14" s="716"/>
      <c r="G14" s="716"/>
      <c r="H14" s="715">
        <v>0</v>
      </c>
    </row>
    <row r="15" spans="2:8">
      <c r="B15" s="849" t="s">
        <v>1339</v>
      </c>
      <c r="C15" s="712"/>
      <c r="D15" s="716"/>
      <c r="E15" s="715">
        <v>0</v>
      </c>
      <c r="F15" s="716"/>
      <c r="G15" s="716"/>
      <c r="H15" s="715">
        <v>0</v>
      </c>
    </row>
    <row r="16" spans="2:8" ht="25.5">
      <c r="B16" s="849" t="s">
        <v>1340</v>
      </c>
      <c r="C16" s="717">
        <v>0</v>
      </c>
      <c r="D16" s="717">
        <v>0</v>
      </c>
      <c r="E16" s="717">
        <v>0</v>
      </c>
      <c r="F16" s="717">
        <v>0</v>
      </c>
      <c r="G16" s="717">
        <v>0</v>
      </c>
      <c r="H16" s="715">
        <v>0</v>
      </c>
    </row>
    <row r="17" spans="2:8">
      <c r="B17" s="731" t="s">
        <v>1341</v>
      </c>
      <c r="C17" s="712"/>
      <c r="D17" s="716"/>
      <c r="E17" s="715">
        <v>0</v>
      </c>
      <c r="F17" s="716"/>
      <c r="G17" s="716"/>
      <c r="H17" s="715">
        <v>0</v>
      </c>
    </row>
    <row r="18" spans="2:8">
      <c r="B18" s="731" t="s">
        <v>1342</v>
      </c>
      <c r="C18" s="712"/>
      <c r="D18" s="716"/>
      <c r="E18" s="715">
        <v>0</v>
      </c>
      <c r="F18" s="716"/>
      <c r="G18" s="716"/>
      <c r="H18" s="715">
        <v>0</v>
      </c>
    </row>
    <row r="19" spans="2:8">
      <c r="B19" s="849" t="s">
        <v>1343</v>
      </c>
      <c r="C19" s="712"/>
      <c r="D19" s="716"/>
      <c r="E19" s="715">
        <v>0</v>
      </c>
      <c r="F19" s="716"/>
      <c r="G19" s="716"/>
      <c r="H19" s="715">
        <v>0</v>
      </c>
    </row>
    <row r="20" spans="2:8">
      <c r="B20" s="849"/>
      <c r="C20" s="712"/>
      <c r="D20" s="716"/>
      <c r="E20" s="716"/>
      <c r="F20" s="716"/>
      <c r="G20" s="716"/>
      <c r="H20" s="715"/>
    </row>
    <row r="21" spans="2:8">
      <c r="B21" s="730" t="s">
        <v>1344</v>
      </c>
      <c r="C21" s="712">
        <v>1100000</v>
      </c>
      <c r="D21" s="712">
        <v>0</v>
      </c>
      <c r="E21" s="712">
        <v>1100000</v>
      </c>
      <c r="F21" s="712">
        <f>+F22</f>
        <v>358554</v>
      </c>
      <c r="G21" s="712">
        <f t="shared" ref="G21:H21" si="1">+G22</f>
        <v>358554</v>
      </c>
      <c r="H21" s="712">
        <f t="shared" si="1"/>
        <v>741446</v>
      </c>
    </row>
    <row r="22" spans="2:8">
      <c r="B22" s="849" t="s">
        <v>1334</v>
      </c>
      <c r="C22" s="717">
        <v>1100000</v>
      </c>
      <c r="D22" s="715">
        <v>0</v>
      </c>
      <c r="E22" s="717">
        <v>1100000</v>
      </c>
      <c r="F22" s="715">
        <v>358554</v>
      </c>
      <c r="G22" s="715">
        <f>+F22</f>
        <v>358554</v>
      </c>
      <c r="H22" s="715">
        <f>+E22-G22</f>
        <v>741446</v>
      </c>
    </row>
    <row r="23" spans="2:8">
      <c r="B23" s="849" t="s">
        <v>1335</v>
      </c>
      <c r="C23" s="717"/>
      <c r="D23" s="715"/>
      <c r="E23" s="715">
        <v>0</v>
      </c>
      <c r="F23" s="715"/>
      <c r="G23" s="715"/>
      <c r="H23" s="715">
        <v>0</v>
      </c>
    </row>
    <row r="24" spans="2:8">
      <c r="B24" s="849" t="s">
        <v>1336</v>
      </c>
      <c r="C24" s="717">
        <v>0</v>
      </c>
      <c r="D24" s="717">
        <v>0</v>
      </c>
      <c r="E24" s="717">
        <v>0</v>
      </c>
      <c r="F24" s="717">
        <v>0</v>
      </c>
      <c r="G24" s="717">
        <v>0</v>
      </c>
      <c r="H24" s="715">
        <v>0</v>
      </c>
    </row>
    <row r="25" spans="2:8">
      <c r="B25" s="731" t="s">
        <v>1337</v>
      </c>
      <c r="C25" s="712"/>
      <c r="D25" s="716"/>
      <c r="E25" s="715">
        <v>0</v>
      </c>
      <c r="F25" s="716"/>
      <c r="G25" s="716"/>
      <c r="H25" s="715">
        <v>0</v>
      </c>
    </row>
    <row r="26" spans="2:8">
      <c r="B26" s="731" t="s">
        <v>1338</v>
      </c>
      <c r="C26" s="712"/>
      <c r="D26" s="716"/>
      <c r="E26" s="715">
        <v>0</v>
      </c>
      <c r="F26" s="716"/>
      <c r="G26" s="716"/>
      <c r="H26" s="715">
        <v>0</v>
      </c>
    </row>
    <row r="27" spans="2:8">
      <c r="B27" s="849" t="s">
        <v>1339</v>
      </c>
      <c r="C27" s="712"/>
      <c r="D27" s="716"/>
      <c r="E27" s="715">
        <v>0</v>
      </c>
      <c r="F27" s="716"/>
      <c r="G27" s="716"/>
      <c r="H27" s="715">
        <v>0</v>
      </c>
    </row>
    <row r="28" spans="2:8" ht="25.5">
      <c r="B28" s="849" t="s">
        <v>1340</v>
      </c>
      <c r="C28" s="717">
        <v>0</v>
      </c>
      <c r="D28" s="717">
        <v>0</v>
      </c>
      <c r="E28" s="717">
        <v>0</v>
      </c>
      <c r="F28" s="717">
        <v>0</v>
      </c>
      <c r="G28" s="717">
        <v>0</v>
      </c>
      <c r="H28" s="715">
        <v>0</v>
      </c>
    </row>
    <row r="29" spans="2:8">
      <c r="B29" s="731" t="s">
        <v>1341</v>
      </c>
      <c r="C29" s="712"/>
      <c r="D29" s="716"/>
      <c r="E29" s="715">
        <v>0</v>
      </c>
      <c r="F29" s="716"/>
      <c r="G29" s="716"/>
      <c r="H29" s="715">
        <v>0</v>
      </c>
    </row>
    <row r="30" spans="2:8">
      <c r="B30" s="731" t="s">
        <v>1342</v>
      </c>
      <c r="C30" s="712"/>
      <c r="D30" s="716"/>
      <c r="E30" s="715">
        <v>0</v>
      </c>
      <c r="F30" s="716"/>
      <c r="G30" s="716"/>
      <c r="H30" s="715">
        <v>0</v>
      </c>
    </row>
    <row r="31" spans="2:8">
      <c r="B31" s="849" t="s">
        <v>1343</v>
      </c>
      <c r="C31" s="712"/>
      <c r="D31" s="716"/>
      <c r="E31" s="715">
        <v>0</v>
      </c>
      <c r="F31" s="716"/>
      <c r="G31" s="716"/>
      <c r="H31" s="715">
        <v>0</v>
      </c>
    </row>
    <row r="32" spans="2:8">
      <c r="B32" s="730" t="s">
        <v>1345</v>
      </c>
      <c r="C32" s="712">
        <f>+C9+C21</f>
        <v>13320000</v>
      </c>
      <c r="D32" s="712">
        <f t="shared" ref="D32:H32" si="2">+D9+D21</f>
        <v>0</v>
      </c>
      <c r="E32" s="712">
        <f t="shared" si="2"/>
        <v>13320000</v>
      </c>
      <c r="F32" s="712">
        <f t="shared" si="2"/>
        <v>5998813</v>
      </c>
      <c r="G32" s="712">
        <f t="shared" si="2"/>
        <v>5998813</v>
      </c>
      <c r="H32" s="712">
        <f t="shared" si="2"/>
        <v>7321187</v>
      </c>
    </row>
    <row r="33" spans="2:8" ht="13.5" thickBot="1">
      <c r="B33" s="732"/>
      <c r="C33" s="733"/>
      <c r="D33" s="734"/>
      <c r="E33" s="734"/>
      <c r="F33" s="734"/>
      <c r="G33" s="734"/>
      <c r="H33" s="734"/>
    </row>
  </sheetData>
  <mergeCells count="8">
    <mergeCell ref="B7:B8"/>
    <mergeCell ref="C7:G7"/>
    <mergeCell ref="H7:H8"/>
    <mergeCell ref="B2:H2"/>
    <mergeCell ref="B3:H3"/>
    <mergeCell ref="B4:H4"/>
    <mergeCell ref="B5:H5"/>
    <mergeCell ref="B6:H6"/>
  </mergeCells>
  <pageMargins left="0.31496062992125984" right="0.31496062992125984" top="0.35433070866141736" bottom="0.35433070866141736" header="0.31496062992125984" footer="0.31496062992125984"/>
  <pageSetup scale="72" orientation="portrait" horizontalDpi="0"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G68"/>
  <sheetViews>
    <sheetView workbookViewId="0">
      <selection activeCell="B78" sqref="B1:H78"/>
    </sheetView>
  </sheetViews>
  <sheetFormatPr baseColWidth="10" defaultColWidth="11" defaultRowHeight="12.75"/>
  <cols>
    <col min="1" max="1" width="2.28515625" style="586" customWidth="1"/>
    <col min="2" max="2" width="46.140625" style="586" customWidth="1"/>
    <col min="3" max="3" width="16.7109375" style="586" customWidth="1"/>
    <col min="4" max="4" width="12.85546875" style="586" customWidth="1"/>
    <col min="5" max="5" width="13.28515625" style="586" customWidth="1"/>
    <col min="6" max="6" width="9.5703125" style="586" customWidth="1"/>
    <col min="7" max="7" width="14.5703125" style="586" customWidth="1"/>
    <col min="8" max="256" width="11" style="586"/>
    <col min="257" max="257" width="2.28515625" style="586" customWidth="1"/>
    <col min="258" max="258" width="46.140625" style="586" customWidth="1"/>
    <col min="259" max="259" width="16.7109375" style="586" customWidth="1"/>
    <col min="260" max="260" width="12.85546875" style="586" customWidth="1"/>
    <col min="261" max="261" width="13.28515625" style="586" customWidth="1"/>
    <col min="262" max="262" width="9.5703125" style="586" customWidth="1"/>
    <col min="263" max="263" width="14.5703125" style="586" customWidth="1"/>
    <col min="264" max="512" width="11" style="586"/>
    <col min="513" max="513" width="2.28515625" style="586" customWidth="1"/>
    <col min="514" max="514" width="46.140625" style="586" customWidth="1"/>
    <col min="515" max="515" width="16.7109375" style="586" customWidth="1"/>
    <col min="516" max="516" width="12.85546875" style="586" customWidth="1"/>
    <col min="517" max="517" width="13.28515625" style="586" customWidth="1"/>
    <col min="518" max="518" width="9.5703125" style="586" customWidth="1"/>
    <col min="519" max="519" width="14.5703125" style="586" customWidth="1"/>
    <col min="520" max="768" width="11" style="586"/>
    <col min="769" max="769" width="2.28515625" style="586" customWidth="1"/>
    <col min="770" max="770" width="46.140625" style="586" customWidth="1"/>
    <col min="771" max="771" width="16.7109375" style="586" customWidth="1"/>
    <col min="772" max="772" width="12.85546875" style="586" customWidth="1"/>
    <col min="773" max="773" width="13.28515625" style="586" customWidth="1"/>
    <col min="774" max="774" width="9.5703125" style="586" customWidth="1"/>
    <col min="775" max="775" width="14.5703125" style="586" customWidth="1"/>
    <col min="776" max="1024" width="11" style="586"/>
    <col min="1025" max="1025" width="2.28515625" style="586" customWidth="1"/>
    <col min="1026" max="1026" width="46.140625" style="586" customWidth="1"/>
    <col min="1027" max="1027" width="16.7109375" style="586" customWidth="1"/>
    <col min="1028" max="1028" width="12.85546875" style="586" customWidth="1"/>
    <col min="1029" max="1029" width="13.28515625" style="586" customWidth="1"/>
    <col min="1030" max="1030" width="9.5703125" style="586" customWidth="1"/>
    <col min="1031" max="1031" width="14.5703125" style="586" customWidth="1"/>
    <col min="1032" max="1280" width="11" style="586"/>
    <col min="1281" max="1281" width="2.28515625" style="586" customWidth="1"/>
    <col min="1282" max="1282" width="46.140625" style="586" customWidth="1"/>
    <col min="1283" max="1283" width="16.7109375" style="586" customWidth="1"/>
    <col min="1284" max="1284" width="12.85546875" style="586" customWidth="1"/>
    <col min="1285" max="1285" width="13.28515625" style="586" customWidth="1"/>
    <col min="1286" max="1286" width="9.5703125" style="586" customWidth="1"/>
    <col min="1287" max="1287" width="14.5703125" style="586" customWidth="1"/>
    <col min="1288" max="1536" width="11" style="586"/>
    <col min="1537" max="1537" width="2.28515625" style="586" customWidth="1"/>
    <col min="1538" max="1538" width="46.140625" style="586" customWidth="1"/>
    <col min="1539" max="1539" width="16.7109375" style="586" customWidth="1"/>
    <col min="1540" max="1540" width="12.85546875" style="586" customWidth="1"/>
    <col min="1541" max="1541" width="13.28515625" style="586" customWidth="1"/>
    <col min="1542" max="1542" width="9.5703125" style="586" customWidth="1"/>
    <col min="1543" max="1543" width="14.5703125" style="586" customWidth="1"/>
    <col min="1544" max="1792" width="11" style="586"/>
    <col min="1793" max="1793" width="2.28515625" style="586" customWidth="1"/>
    <col min="1794" max="1794" width="46.140625" style="586" customWidth="1"/>
    <col min="1795" max="1795" width="16.7109375" style="586" customWidth="1"/>
    <col min="1796" max="1796" width="12.85546875" style="586" customWidth="1"/>
    <col min="1797" max="1797" width="13.28515625" style="586" customWidth="1"/>
    <col min="1798" max="1798" width="9.5703125" style="586" customWidth="1"/>
    <col min="1799" max="1799" width="14.5703125" style="586" customWidth="1"/>
    <col min="1800" max="2048" width="11" style="586"/>
    <col min="2049" max="2049" width="2.28515625" style="586" customWidth="1"/>
    <col min="2050" max="2050" width="46.140625" style="586" customWidth="1"/>
    <col min="2051" max="2051" width="16.7109375" style="586" customWidth="1"/>
    <col min="2052" max="2052" width="12.85546875" style="586" customWidth="1"/>
    <col min="2053" max="2053" width="13.28515625" style="586" customWidth="1"/>
    <col min="2054" max="2054" width="9.5703125" style="586" customWidth="1"/>
    <col min="2055" max="2055" width="14.5703125" style="586" customWidth="1"/>
    <col min="2056" max="2304" width="11" style="586"/>
    <col min="2305" max="2305" width="2.28515625" style="586" customWidth="1"/>
    <col min="2306" max="2306" width="46.140625" style="586" customWidth="1"/>
    <col min="2307" max="2307" width="16.7109375" style="586" customWidth="1"/>
    <col min="2308" max="2308" width="12.85546875" style="586" customWidth="1"/>
    <col min="2309" max="2309" width="13.28515625" style="586" customWidth="1"/>
    <col min="2310" max="2310" width="9.5703125" style="586" customWidth="1"/>
    <col min="2311" max="2311" width="14.5703125" style="586" customWidth="1"/>
    <col min="2312" max="2560" width="11" style="586"/>
    <col min="2561" max="2561" width="2.28515625" style="586" customWidth="1"/>
    <col min="2562" max="2562" width="46.140625" style="586" customWidth="1"/>
    <col min="2563" max="2563" width="16.7109375" style="586" customWidth="1"/>
    <col min="2564" max="2564" width="12.85546875" style="586" customWidth="1"/>
    <col min="2565" max="2565" width="13.28515625" style="586" customWidth="1"/>
    <col min="2566" max="2566" width="9.5703125" style="586" customWidth="1"/>
    <col min="2567" max="2567" width="14.5703125" style="586" customWidth="1"/>
    <col min="2568" max="2816" width="11" style="586"/>
    <col min="2817" max="2817" width="2.28515625" style="586" customWidth="1"/>
    <col min="2818" max="2818" width="46.140625" style="586" customWidth="1"/>
    <col min="2819" max="2819" width="16.7109375" style="586" customWidth="1"/>
    <col min="2820" max="2820" width="12.85546875" style="586" customWidth="1"/>
    <col min="2821" max="2821" width="13.28515625" style="586" customWidth="1"/>
    <col min="2822" max="2822" width="9.5703125" style="586" customWidth="1"/>
    <col min="2823" max="2823" width="14.5703125" style="586" customWidth="1"/>
    <col min="2824" max="3072" width="11" style="586"/>
    <col min="3073" max="3073" width="2.28515625" style="586" customWidth="1"/>
    <col min="3074" max="3074" width="46.140625" style="586" customWidth="1"/>
    <col min="3075" max="3075" width="16.7109375" style="586" customWidth="1"/>
    <col min="3076" max="3076" width="12.85546875" style="586" customWidth="1"/>
    <col min="3077" max="3077" width="13.28515625" style="586" customWidth="1"/>
    <col min="3078" max="3078" width="9.5703125" style="586" customWidth="1"/>
    <col min="3079" max="3079" width="14.5703125" style="586" customWidth="1"/>
    <col min="3080" max="3328" width="11" style="586"/>
    <col min="3329" max="3329" width="2.28515625" style="586" customWidth="1"/>
    <col min="3330" max="3330" width="46.140625" style="586" customWidth="1"/>
    <col min="3331" max="3331" width="16.7109375" style="586" customWidth="1"/>
    <col min="3332" max="3332" width="12.85546875" style="586" customWidth="1"/>
    <col min="3333" max="3333" width="13.28515625" style="586" customWidth="1"/>
    <col min="3334" max="3334" width="9.5703125" style="586" customWidth="1"/>
    <col min="3335" max="3335" width="14.5703125" style="586" customWidth="1"/>
    <col min="3336" max="3584" width="11" style="586"/>
    <col min="3585" max="3585" width="2.28515625" style="586" customWidth="1"/>
    <col min="3586" max="3586" width="46.140625" style="586" customWidth="1"/>
    <col min="3587" max="3587" width="16.7109375" style="586" customWidth="1"/>
    <col min="3588" max="3588" width="12.85546875" style="586" customWidth="1"/>
    <col min="3589" max="3589" width="13.28515625" style="586" customWidth="1"/>
    <col min="3590" max="3590" width="9.5703125" style="586" customWidth="1"/>
    <col min="3591" max="3591" width="14.5703125" style="586" customWidth="1"/>
    <col min="3592" max="3840" width="11" style="586"/>
    <col min="3841" max="3841" width="2.28515625" style="586" customWidth="1"/>
    <col min="3842" max="3842" width="46.140625" style="586" customWidth="1"/>
    <col min="3843" max="3843" width="16.7109375" style="586" customWidth="1"/>
    <col min="3844" max="3844" width="12.85546875" style="586" customWidth="1"/>
    <col min="3845" max="3845" width="13.28515625" style="586" customWidth="1"/>
    <col min="3846" max="3846" width="9.5703125" style="586" customWidth="1"/>
    <col min="3847" max="3847" width="14.5703125" style="586" customWidth="1"/>
    <col min="3848" max="4096" width="11" style="586"/>
    <col min="4097" max="4097" width="2.28515625" style="586" customWidth="1"/>
    <col min="4098" max="4098" width="46.140625" style="586" customWidth="1"/>
    <col min="4099" max="4099" width="16.7109375" style="586" customWidth="1"/>
    <col min="4100" max="4100" width="12.85546875" style="586" customWidth="1"/>
    <col min="4101" max="4101" width="13.28515625" style="586" customWidth="1"/>
    <col min="4102" max="4102" width="9.5703125" style="586" customWidth="1"/>
    <col min="4103" max="4103" width="14.5703125" style="586" customWidth="1"/>
    <col min="4104" max="4352" width="11" style="586"/>
    <col min="4353" max="4353" width="2.28515625" style="586" customWidth="1"/>
    <col min="4354" max="4354" width="46.140625" style="586" customWidth="1"/>
    <col min="4355" max="4355" width="16.7109375" style="586" customWidth="1"/>
    <col min="4356" max="4356" width="12.85546875" style="586" customWidth="1"/>
    <col min="4357" max="4357" width="13.28515625" style="586" customWidth="1"/>
    <col min="4358" max="4358" width="9.5703125" style="586" customWidth="1"/>
    <col min="4359" max="4359" width="14.5703125" style="586" customWidth="1"/>
    <col min="4360" max="4608" width="11" style="586"/>
    <col min="4609" max="4609" width="2.28515625" style="586" customWidth="1"/>
    <col min="4610" max="4610" width="46.140625" style="586" customWidth="1"/>
    <col min="4611" max="4611" width="16.7109375" style="586" customWidth="1"/>
    <col min="4612" max="4612" width="12.85546875" style="586" customWidth="1"/>
    <col min="4613" max="4613" width="13.28515625" style="586" customWidth="1"/>
    <col min="4614" max="4614" width="9.5703125" style="586" customWidth="1"/>
    <col min="4615" max="4615" width="14.5703125" style="586" customWidth="1"/>
    <col min="4616" max="4864" width="11" style="586"/>
    <col min="4865" max="4865" width="2.28515625" style="586" customWidth="1"/>
    <col min="4866" max="4866" width="46.140625" style="586" customWidth="1"/>
    <col min="4867" max="4867" width="16.7109375" style="586" customWidth="1"/>
    <col min="4868" max="4868" width="12.85546875" style="586" customWidth="1"/>
    <col min="4869" max="4869" width="13.28515625" style="586" customWidth="1"/>
    <col min="4870" max="4870" width="9.5703125" style="586" customWidth="1"/>
    <col min="4871" max="4871" width="14.5703125" style="586" customWidth="1"/>
    <col min="4872" max="5120" width="11" style="586"/>
    <col min="5121" max="5121" width="2.28515625" style="586" customWidth="1"/>
    <col min="5122" max="5122" width="46.140625" style="586" customWidth="1"/>
    <col min="5123" max="5123" width="16.7109375" style="586" customWidth="1"/>
    <col min="5124" max="5124" width="12.85546875" style="586" customWidth="1"/>
    <col min="5125" max="5125" width="13.28515625" style="586" customWidth="1"/>
    <col min="5126" max="5126" width="9.5703125" style="586" customWidth="1"/>
    <col min="5127" max="5127" width="14.5703125" style="586" customWidth="1"/>
    <col min="5128" max="5376" width="11" style="586"/>
    <col min="5377" max="5377" width="2.28515625" style="586" customWidth="1"/>
    <col min="5378" max="5378" width="46.140625" style="586" customWidth="1"/>
    <col min="5379" max="5379" width="16.7109375" style="586" customWidth="1"/>
    <col min="5380" max="5380" width="12.85546875" style="586" customWidth="1"/>
    <col min="5381" max="5381" width="13.28515625" style="586" customWidth="1"/>
    <col min="5382" max="5382" width="9.5703125" style="586" customWidth="1"/>
    <col min="5383" max="5383" width="14.5703125" style="586" customWidth="1"/>
    <col min="5384" max="5632" width="11" style="586"/>
    <col min="5633" max="5633" width="2.28515625" style="586" customWidth="1"/>
    <col min="5634" max="5634" width="46.140625" style="586" customWidth="1"/>
    <col min="5635" max="5635" width="16.7109375" style="586" customWidth="1"/>
    <col min="5636" max="5636" width="12.85546875" style="586" customWidth="1"/>
    <col min="5637" max="5637" width="13.28515625" style="586" customWidth="1"/>
    <col min="5638" max="5638" width="9.5703125" style="586" customWidth="1"/>
    <col min="5639" max="5639" width="14.5703125" style="586" customWidth="1"/>
    <col min="5640" max="5888" width="11" style="586"/>
    <col min="5889" max="5889" width="2.28515625" style="586" customWidth="1"/>
    <col min="5890" max="5890" width="46.140625" style="586" customWidth="1"/>
    <col min="5891" max="5891" width="16.7109375" style="586" customWidth="1"/>
    <col min="5892" max="5892" width="12.85546875" style="586" customWidth="1"/>
    <col min="5893" max="5893" width="13.28515625" style="586" customWidth="1"/>
    <col min="5894" max="5894" width="9.5703125" style="586" customWidth="1"/>
    <col min="5895" max="5895" width="14.5703125" style="586" customWidth="1"/>
    <col min="5896" max="6144" width="11" style="586"/>
    <col min="6145" max="6145" width="2.28515625" style="586" customWidth="1"/>
    <col min="6146" max="6146" width="46.140625" style="586" customWidth="1"/>
    <col min="6147" max="6147" width="16.7109375" style="586" customWidth="1"/>
    <col min="6148" max="6148" width="12.85546875" style="586" customWidth="1"/>
    <col min="6149" max="6149" width="13.28515625" style="586" customWidth="1"/>
    <col min="6150" max="6150" width="9.5703125" style="586" customWidth="1"/>
    <col min="6151" max="6151" width="14.5703125" style="586" customWidth="1"/>
    <col min="6152" max="6400" width="11" style="586"/>
    <col min="6401" max="6401" width="2.28515625" style="586" customWidth="1"/>
    <col min="6402" max="6402" width="46.140625" style="586" customWidth="1"/>
    <col min="6403" max="6403" width="16.7109375" style="586" customWidth="1"/>
    <col min="6404" max="6404" width="12.85546875" style="586" customWidth="1"/>
    <col min="6405" max="6405" width="13.28515625" style="586" customWidth="1"/>
    <col min="6406" max="6406" width="9.5703125" style="586" customWidth="1"/>
    <col min="6407" max="6407" width="14.5703125" style="586" customWidth="1"/>
    <col min="6408" max="6656" width="11" style="586"/>
    <col min="6657" max="6657" width="2.28515625" style="586" customWidth="1"/>
    <col min="6658" max="6658" width="46.140625" style="586" customWidth="1"/>
    <col min="6659" max="6659" width="16.7109375" style="586" customWidth="1"/>
    <col min="6660" max="6660" width="12.85546875" style="586" customWidth="1"/>
    <col min="6661" max="6661" width="13.28515625" style="586" customWidth="1"/>
    <col min="6662" max="6662" width="9.5703125" style="586" customWidth="1"/>
    <col min="6663" max="6663" width="14.5703125" style="586" customWidth="1"/>
    <col min="6664" max="6912" width="11" style="586"/>
    <col min="6913" max="6913" width="2.28515625" style="586" customWidth="1"/>
    <col min="6914" max="6914" width="46.140625" style="586" customWidth="1"/>
    <col min="6915" max="6915" width="16.7109375" style="586" customWidth="1"/>
    <col min="6916" max="6916" width="12.85546875" style="586" customWidth="1"/>
    <col min="6917" max="6917" width="13.28515625" style="586" customWidth="1"/>
    <col min="6918" max="6918" width="9.5703125" style="586" customWidth="1"/>
    <col min="6919" max="6919" width="14.5703125" style="586" customWidth="1"/>
    <col min="6920" max="7168" width="11" style="586"/>
    <col min="7169" max="7169" width="2.28515625" style="586" customWidth="1"/>
    <col min="7170" max="7170" width="46.140625" style="586" customWidth="1"/>
    <col min="7171" max="7171" width="16.7109375" style="586" customWidth="1"/>
    <col min="7172" max="7172" width="12.85546875" style="586" customWidth="1"/>
    <col min="7173" max="7173" width="13.28515625" style="586" customWidth="1"/>
    <col min="7174" max="7174" width="9.5703125" style="586" customWidth="1"/>
    <col min="7175" max="7175" width="14.5703125" style="586" customWidth="1"/>
    <col min="7176" max="7424" width="11" style="586"/>
    <col min="7425" max="7425" width="2.28515625" style="586" customWidth="1"/>
    <col min="7426" max="7426" width="46.140625" style="586" customWidth="1"/>
    <col min="7427" max="7427" width="16.7109375" style="586" customWidth="1"/>
    <col min="7428" max="7428" width="12.85546875" style="586" customWidth="1"/>
    <col min="7429" max="7429" width="13.28515625" style="586" customWidth="1"/>
    <col min="7430" max="7430" width="9.5703125" style="586" customWidth="1"/>
    <col min="7431" max="7431" width="14.5703125" style="586" customWidth="1"/>
    <col min="7432" max="7680" width="11" style="586"/>
    <col min="7681" max="7681" width="2.28515625" style="586" customWidth="1"/>
    <col min="7682" max="7682" width="46.140625" style="586" customWidth="1"/>
    <col min="7683" max="7683" width="16.7109375" style="586" customWidth="1"/>
    <col min="7684" max="7684" width="12.85546875" style="586" customWidth="1"/>
    <col min="7685" max="7685" width="13.28515625" style="586" customWidth="1"/>
    <col min="7686" max="7686" width="9.5703125" style="586" customWidth="1"/>
    <col min="7687" max="7687" width="14.5703125" style="586" customWidth="1"/>
    <col min="7688" max="7936" width="11" style="586"/>
    <col min="7937" max="7937" width="2.28515625" style="586" customWidth="1"/>
    <col min="7938" max="7938" width="46.140625" style="586" customWidth="1"/>
    <col min="7939" max="7939" width="16.7109375" style="586" customWidth="1"/>
    <col min="7940" max="7940" width="12.85546875" style="586" customWidth="1"/>
    <col min="7941" max="7941" width="13.28515625" style="586" customWidth="1"/>
    <col min="7942" max="7942" width="9.5703125" style="586" customWidth="1"/>
    <col min="7943" max="7943" width="14.5703125" style="586" customWidth="1"/>
    <col min="7944" max="8192" width="11" style="586"/>
    <col min="8193" max="8193" width="2.28515625" style="586" customWidth="1"/>
    <col min="8194" max="8194" width="46.140625" style="586" customWidth="1"/>
    <col min="8195" max="8195" width="16.7109375" style="586" customWidth="1"/>
    <col min="8196" max="8196" width="12.85546875" style="586" customWidth="1"/>
    <col min="8197" max="8197" width="13.28515625" style="586" customWidth="1"/>
    <col min="8198" max="8198" width="9.5703125" style="586" customWidth="1"/>
    <col min="8199" max="8199" width="14.5703125" style="586" customWidth="1"/>
    <col min="8200" max="8448" width="11" style="586"/>
    <col min="8449" max="8449" width="2.28515625" style="586" customWidth="1"/>
    <col min="8450" max="8450" width="46.140625" style="586" customWidth="1"/>
    <col min="8451" max="8451" width="16.7109375" style="586" customWidth="1"/>
    <col min="8452" max="8452" width="12.85546875" style="586" customWidth="1"/>
    <col min="8453" max="8453" width="13.28515625" style="586" customWidth="1"/>
    <col min="8454" max="8454" width="9.5703125" style="586" customWidth="1"/>
    <col min="8455" max="8455" width="14.5703125" style="586" customWidth="1"/>
    <col min="8456" max="8704" width="11" style="586"/>
    <col min="8705" max="8705" width="2.28515625" style="586" customWidth="1"/>
    <col min="8706" max="8706" width="46.140625" style="586" customWidth="1"/>
    <col min="8707" max="8707" width="16.7109375" style="586" customWidth="1"/>
    <col min="8708" max="8708" width="12.85546875" style="586" customWidth="1"/>
    <col min="8709" max="8709" width="13.28515625" style="586" customWidth="1"/>
    <col min="8710" max="8710" width="9.5703125" style="586" customWidth="1"/>
    <col min="8711" max="8711" width="14.5703125" style="586" customWidth="1"/>
    <col min="8712" max="8960" width="11" style="586"/>
    <col min="8961" max="8961" width="2.28515625" style="586" customWidth="1"/>
    <col min="8962" max="8962" width="46.140625" style="586" customWidth="1"/>
    <col min="8963" max="8963" width="16.7109375" style="586" customWidth="1"/>
    <col min="8964" max="8964" width="12.85546875" style="586" customWidth="1"/>
    <col min="8965" max="8965" width="13.28515625" style="586" customWidth="1"/>
    <col min="8966" max="8966" width="9.5703125" style="586" customWidth="1"/>
    <col min="8967" max="8967" width="14.5703125" style="586" customWidth="1"/>
    <col min="8968" max="9216" width="11" style="586"/>
    <col min="9217" max="9217" width="2.28515625" style="586" customWidth="1"/>
    <col min="9218" max="9218" width="46.140625" style="586" customWidth="1"/>
    <col min="9219" max="9219" width="16.7109375" style="586" customWidth="1"/>
    <col min="9220" max="9220" width="12.85546875" style="586" customWidth="1"/>
    <col min="9221" max="9221" width="13.28515625" style="586" customWidth="1"/>
    <col min="9222" max="9222" width="9.5703125" style="586" customWidth="1"/>
    <col min="9223" max="9223" width="14.5703125" style="586" customWidth="1"/>
    <col min="9224" max="9472" width="11" style="586"/>
    <col min="9473" max="9473" width="2.28515625" style="586" customWidth="1"/>
    <col min="9474" max="9474" width="46.140625" style="586" customWidth="1"/>
    <col min="9475" max="9475" width="16.7109375" style="586" customWidth="1"/>
    <col min="9476" max="9476" width="12.85546875" style="586" customWidth="1"/>
    <col min="9477" max="9477" width="13.28515625" style="586" customWidth="1"/>
    <col min="9478" max="9478" width="9.5703125" style="586" customWidth="1"/>
    <col min="9479" max="9479" width="14.5703125" style="586" customWidth="1"/>
    <col min="9480" max="9728" width="11" style="586"/>
    <col min="9729" max="9729" width="2.28515625" style="586" customWidth="1"/>
    <col min="9730" max="9730" width="46.140625" style="586" customWidth="1"/>
    <col min="9731" max="9731" width="16.7109375" style="586" customWidth="1"/>
    <col min="9732" max="9732" width="12.85546875" style="586" customWidth="1"/>
    <col min="9733" max="9733" width="13.28515625" style="586" customWidth="1"/>
    <col min="9734" max="9734" width="9.5703125" style="586" customWidth="1"/>
    <col min="9735" max="9735" width="14.5703125" style="586" customWidth="1"/>
    <col min="9736" max="9984" width="11" style="586"/>
    <col min="9985" max="9985" width="2.28515625" style="586" customWidth="1"/>
    <col min="9986" max="9986" width="46.140625" style="586" customWidth="1"/>
    <col min="9987" max="9987" width="16.7109375" style="586" customWidth="1"/>
    <col min="9988" max="9988" width="12.85546875" style="586" customWidth="1"/>
    <col min="9989" max="9989" width="13.28515625" style="586" customWidth="1"/>
    <col min="9990" max="9990" width="9.5703125" style="586" customWidth="1"/>
    <col min="9991" max="9991" width="14.5703125" style="586" customWidth="1"/>
    <col min="9992" max="10240" width="11" style="586"/>
    <col min="10241" max="10241" width="2.28515625" style="586" customWidth="1"/>
    <col min="10242" max="10242" width="46.140625" style="586" customWidth="1"/>
    <col min="10243" max="10243" width="16.7109375" style="586" customWidth="1"/>
    <col min="10244" max="10244" width="12.85546875" style="586" customWidth="1"/>
    <col min="10245" max="10245" width="13.28515625" style="586" customWidth="1"/>
    <col min="10246" max="10246" width="9.5703125" style="586" customWidth="1"/>
    <col min="10247" max="10247" width="14.5703125" style="586" customWidth="1"/>
    <col min="10248" max="10496" width="11" style="586"/>
    <col min="10497" max="10497" width="2.28515625" style="586" customWidth="1"/>
    <col min="10498" max="10498" width="46.140625" style="586" customWidth="1"/>
    <col min="10499" max="10499" width="16.7109375" style="586" customWidth="1"/>
    <col min="10500" max="10500" width="12.85546875" style="586" customWidth="1"/>
    <col min="10501" max="10501" width="13.28515625" style="586" customWidth="1"/>
    <col min="10502" max="10502" width="9.5703125" style="586" customWidth="1"/>
    <col min="10503" max="10503" width="14.5703125" style="586" customWidth="1"/>
    <col min="10504" max="10752" width="11" style="586"/>
    <col min="10753" max="10753" width="2.28515625" style="586" customWidth="1"/>
    <col min="10754" max="10754" width="46.140625" style="586" customWidth="1"/>
    <col min="10755" max="10755" width="16.7109375" style="586" customWidth="1"/>
    <col min="10756" max="10756" width="12.85546875" style="586" customWidth="1"/>
    <col min="10757" max="10757" width="13.28515625" style="586" customWidth="1"/>
    <col min="10758" max="10758" width="9.5703125" style="586" customWidth="1"/>
    <col min="10759" max="10759" width="14.5703125" style="586" customWidth="1"/>
    <col min="10760" max="11008" width="11" style="586"/>
    <col min="11009" max="11009" width="2.28515625" style="586" customWidth="1"/>
    <col min="11010" max="11010" width="46.140625" style="586" customWidth="1"/>
    <col min="11011" max="11011" width="16.7109375" style="586" customWidth="1"/>
    <col min="11012" max="11012" width="12.85546875" style="586" customWidth="1"/>
    <col min="11013" max="11013" width="13.28515625" style="586" customWidth="1"/>
    <col min="11014" max="11014" width="9.5703125" style="586" customWidth="1"/>
    <col min="11015" max="11015" width="14.5703125" style="586" customWidth="1"/>
    <col min="11016" max="11264" width="11" style="586"/>
    <col min="11265" max="11265" width="2.28515625" style="586" customWidth="1"/>
    <col min="11266" max="11266" width="46.140625" style="586" customWidth="1"/>
    <col min="11267" max="11267" width="16.7109375" style="586" customWidth="1"/>
    <col min="11268" max="11268" width="12.85546875" style="586" customWidth="1"/>
    <col min="11269" max="11269" width="13.28515625" style="586" customWidth="1"/>
    <col min="11270" max="11270" width="9.5703125" style="586" customWidth="1"/>
    <col min="11271" max="11271" width="14.5703125" style="586" customWidth="1"/>
    <col min="11272" max="11520" width="11" style="586"/>
    <col min="11521" max="11521" width="2.28515625" style="586" customWidth="1"/>
    <col min="11522" max="11522" width="46.140625" style="586" customWidth="1"/>
    <col min="11523" max="11523" width="16.7109375" style="586" customWidth="1"/>
    <col min="11524" max="11524" width="12.85546875" style="586" customWidth="1"/>
    <col min="11525" max="11525" width="13.28515625" style="586" customWidth="1"/>
    <col min="11526" max="11526" width="9.5703125" style="586" customWidth="1"/>
    <col min="11527" max="11527" width="14.5703125" style="586" customWidth="1"/>
    <col min="11528" max="11776" width="11" style="586"/>
    <col min="11777" max="11777" width="2.28515625" style="586" customWidth="1"/>
    <col min="11778" max="11778" width="46.140625" style="586" customWidth="1"/>
    <col min="11779" max="11779" width="16.7109375" style="586" customWidth="1"/>
    <col min="11780" max="11780" width="12.85546875" style="586" customWidth="1"/>
    <col min="11781" max="11781" width="13.28515625" style="586" customWidth="1"/>
    <col min="11782" max="11782" width="9.5703125" style="586" customWidth="1"/>
    <col min="11783" max="11783" width="14.5703125" style="586" customWidth="1"/>
    <col min="11784" max="12032" width="11" style="586"/>
    <col min="12033" max="12033" width="2.28515625" style="586" customWidth="1"/>
    <col min="12034" max="12034" width="46.140625" style="586" customWidth="1"/>
    <col min="12035" max="12035" width="16.7109375" style="586" customWidth="1"/>
    <col min="12036" max="12036" width="12.85546875" style="586" customWidth="1"/>
    <col min="12037" max="12037" width="13.28515625" style="586" customWidth="1"/>
    <col min="12038" max="12038" width="9.5703125" style="586" customWidth="1"/>
    <col min="12039" max="12039" width="14.5703125" style="586" customWidth="1"/>
    <col min="12040" max="12288" width="11" style="586"/>
    <col min="12289" max="12289" width="2.28515625" style="586" customWidth="1"/>
    <col min="12290" max="12290" width="46.140625" style="586" customWidth="1"/>
    <col min="12291" max="12291" width="16.7109375" style="586" customWidth="1"/>
    <col min="12292" max="12292" width="12.85546875" style="586" customWidth="1"/>
    <col min="12293" max="12293" width="13.28515625" style="586" customWidth="1"/>
    <col min="12294" max="12294" width="9.5703125" style="586" customWidth="1"/>
    <col min="12295" max="12295" width="14.5703125" style="586" customWidth="1"/>
    <col min="12296" max="12544" width="11" style="586"/>
    <col min="12545" max="12545" width="2.28515625" style="586" customWidth="1"/>
    <col min="12546" max="12546" width="46.140625" style="586" customWidth="1"/>
    <col min="12547" max="12547" width="16.7109375" style="586" customWidth="1"/>
    <col min="12548" max="12548" width="12.85546875" style="586" customWidth="1"/>
    <col min="12549" max="12549" width="13.28515625" style="586" customWidth="1"/>
    <col min="12550" max="12550" width="9.5703125" style="586" customWidth="1"/>
    <col min="12551" max="12551" width="14.5703125" style="586" customWidth="1"/>
    <col min="12552" max="12800" width="11" style="586"/>
    <col min="12801" max="12801" width="2.28515625" style="586" customWidth="1"/>
    <col min="12802" max="12802" width="46.140625" style="586" customWidth="1"/>
    <col min="12803" max="12803" width="16.7109375" style="586" customWidth="1"/>
    <col min="12804" max="12804" width="12.85546875" style="586" customWidth="1"/>
    <col min="12805" max="12805" width="13.28515625" style="586" customWidth="1"/>
    <col min="12806" max="12806" width="9.5703125" style="586" customWidth="1"/>
    <col min="12807" max="12807" width="14.5703125" style="586" customWidth="1"/>
    <col min="12808" max="13056" width="11" style="586"/>
    <col min="13057" max="13057" width="2.28515625" style="586" customWidth="1"/>
    <col min="13058" max="13058" width="46.140625" style="586" customWidth="1"/>
    <col min="13059" max="13059" width="16.7109375" style="586" customWidth="1"/>
    <col min="13060" max="13060" width="12.85546875" style="586" customWidth="1"/>
    <col min="13061" max="13061" width="13.28515625" style="586" customWidth="1"/>
    <col min="13062" max="13062" width="9.5703125" style="586" customWidth="1"/>
    <col min="13063" max="13063" width="14.5703125" style="586" customWidth="1"/>
    <col min="13064" max="13312" width="11" style="586"/>
    <col min="13313" max="13313" width="2.28515625" style="586" customWidth="1"/>
    <col min="13314" max="13314" width="46.140625" style="586" customWidth="1"/>
    <col min="13315" max="13315" width="16.7109375" style="586" customWidth="1"/>
    <col min="13316" max="13316" width="12.85546875" style="586" customWidth="1"/>
    <col min="13317" max="13317" width="13.28515625" style="586" customWidth="1"/>
    <col min="13318" max="13318" width="9.5703125" style="586" customWidth="1"/>
    <col min="13319" max="13319" width="14.5703125" style="586" customWidth="1"/>
    <col min="13320" max="13568" width="11" style="586"/>
    <col min="13569" max="13569" width="2.28515625" style="586" customWidth="1"/>
    <col min="13570" max="13570" width="46.140625" style="586" customWidth="1"/>
    <col min="13571" max="13571" width="16.7109375" style="586" customWidth="1"/>
    <col min="13572" max="13572" width="12.85546875" style="586" customWidth="1"/>
    <col min="13573" max="13573" width="13.28515625" style="586" customWidth="1"/>
    <col min="13574" max="13574" width="9.5703125" style="586" customWidth="1"/>
    <col min="13575" max="13575" width="14.5703125" style="586" customWidth="1"/>
    <col min="13576" max="13824" width="11" style="586"/>
    <col min="13825" max="13825" width="2.28515625" style="586" customWidth="1"/>
    <col min="13826" max="13826" width="46.140625" style="586" customWidth="1"/>
    <col min="13827" max="13827" width="16.7109375" style="586" customWidth="1"/>
    <col min="13828" max="13828" width="12.85546875" style="586" customWidth="1"/>
    <col min="13829" max="13829" width="13.28515625" style="586" customWidth="1"/>
    <col min="13830" max="13830" width="9.5703125" style="586" customWidth="1"/>
    <col min="13831" max="13831" width="14.5703125" style="586" customWidth="1"/>
    <col min="13832" max="14080" width="11" style="586"/>
    <col min="14081" max="14081" width="2.28515625" style="586" customWidth="1"/>
    <col min="14082" max="14082" width="46.140625" style="586" customWidth="1"/>
    <col min="14083" max="14083" width="16.7109375" style="586" customWidth="1"/>
    <col min="14084" max="14084" width="12.85546875" style="586" customWidth="1"/>
    <col min="14085" max="14085" width="13.28515625" style="586" customWidth="1"/>
    <col min="14086" max="14086" width="9.5703125" style="586" customWidth="1"/>
    <col min="14087" max="14087" width="14.5703125" style="586" customWidth="1"/>
    <col min="14088" max="14336" width="11" style="586"/>
    <col min="14337" max="14337" width="2.28515625" style="586" customWidth="1"/>
    <col min="14338" max="14338" width="46.140625" style="586" customWidth="1"/>
    <col min="14339" max="14339" width="16.7109375" style="586" customWidth="1"/>
    <col min="14340" max="14340" width="12.85546875" style="586" customWidth="1"/>
    <col min="14341" max="14341" width="13.28515625" style="586" customWidth="1"/>
    <col min="14342" max="14342" width="9.5703125" style="586" customWidth="1"/>
    <col min="14343" max="14343" width="14.5703125" style="586" customWidth="1"/>
    <col min="14344" max="14592" width="11" style="586"/>
    <col min="14593" max="14593" width="2.28515625" style="586" customWidth="1"/>
    <col min="14594" max="14594" width="46.140625" style="586" customWidth="1"/>
    <col min="14595" max="14595" width="16.7109375" style="586" customWidth="1"/>
    <col min="14596" max="14596" width="12.85546875" style="586" customWidth="1"/>
    <col min="14597" max="14597" width="13.28515625" style="586" customWidth="1"/>
    <col min="14598" max="14598" width="9.5703125" style="586" customWidth="1"/>
    <col min="14599" max="14599" width="14.5703125" style="586" customWidth="1"/>
    <col min="14600" max="14848" width="11" style="586"/>
    <col min="14849" max="14849" width="2.28515625" style="586" customWidth="1"/>
    <col min="14850" max="14850" width="46.140625" style="586" customWidth="1"/>
    <col min="14851" max="14851" width="16.7109375" style="586" customWidth="1"/>
    <col min="14852" max="14852" width="12.85546875" style="586" customWidth="1"/>
    <col min="14853" max="14853" width="13.28515625" style="586" customWidth="1"/>
    <col min="14854" max="14854" width="9.5703125" style="586" customWidth="1"/>
    <col min="14855" max="14855" width="14.5703125" style="586" customWidth="1"/>
    <col min="14856" max="15104" width="11" style="586"/>
    <col min="15105" max="15105" width="2.28515625" style="586" customWidth="1"/>
    <col min="15106" max="15106" width="46.140625" style="586" customWidth="1"/>
    <col min="15107" max="15107" width="16.7109375" style="586" customWidth="1"/>
    <col min="15108" max="15108" width="12.85546875" style="586" customWidth="1"/>
    <col min="15109" max="15109" width="13.28515625" style="586" customWidth="1"/>
    <col min="15110" max="15110" width="9.5703125" style="586" customWidth="1"/>
    <col min="15111" max="15111" width="14.5703125" style="586" customWidth="1"/>
    <col min="15112" max="15360" width="11" style="586"/>
    <col min="15361" max="15361" width="2.28515625" style="586" customWidth="1"/>
    <col min="15362" max="15362" width="46.140625" style="586" customWidth="1"/>
    <col min="15363" max="15363" width="16.7109375" style="586" customWidth="1"/>
    <col min="15364" max="15364" width="12.85546875" style="586" customWidth="1"/>
    <col min="15365" max="15365" width="13.28515625" style="586" customWidth="1"/>
    <col min="15366" max="15366" width="9.5703125" style="586" customWidth="1"/>
    <col min="15367" max="15367" width="14.5703125" style="586" customWidth="1"/>
    <col min="15368" max="15616" width="11" style="586"/>
    <col min="15617" max="15617" width="2.28515625" style="586" customWidth="1"/>
    <col min="15618" max="15618" width="46.140625" style="586" customWidth="1"/>
    <col min="15619" max="15619" width="16.7109375" style="586" customWidth="1"/>
    <col min="15620" max="15620" width="12.85546875" style="586" customWidth="1"/>
    <col min="15621" max="15621" width="13.28515625" style="586" customWidth="1"/>
    <col min="15622" max="15622" width="9.5703125" style="586" customWidth="1"/>
    <col min="15623" max="15623" width="14.5703125" style="586" customWidth="1"/>
    <col min="15624" max="15872" width="11" style="586"/>
    <col min="15873" max="15873" width="2.28515625" style="586" customWidth="1"/>
    <col min="15874" max="15874" width="46.140625" style="586" customWidth="1"/>
    <col min="15875" max="15875" width="16.7109375" style="586" customWidth="1"/>
    <col min="15876" max="15876" width="12.85546875" style="586" customWidth="1"/>
    <col min="15877" max="15877" width="13.28515625" style="586" customWidth="1"/>
    <col min="15878" max="15878" width="9.5703125" style="586" customWidth="1"/>
    <col min="15879" max="15879" width="14.5703125" style="586" customWidth="1"/>
    <col min="15880" max="16128" width="11" style="586"/>
    <col min="16129" max="16129" width="2.28515625" style="586" customWidth="1"/>
    <col min="16130" max="16130" width="46.140625" style="586" customWidth="1"/>
    <col min="16131" max="16131" width="16.7109375" style="586" customWidth="1"/>
    <col min="16132" max="16132" width="12.85546875" style="586" customWidth="1"/>
    <col min="16133" max="16133" width="13.28515625" style="586" customWidth="1"/>
    <col min="16134" max="16134" width="9.5703125" style="586" customWidth="1"/>
    <col min="16135" max="16135" width="14.5703125" style="586" customWidth="1"/>
    <col min="16136" max="16384" width="11" style="586"/>
  </cols>
  <sheetData>
    <row r="1" spans="2:7" ht="18.75" customHeight="1">
      <c r="B1" s="1168" t="s">
        <v>1353</v>
      </c>
      <c r="C1" s="1169"/>
      <c r="D1" s="1169"/>
      <c r="E1" s="1169"/>
      <c r="F1" s="1169"/>
      <c r="G1" s="1170"/>
    </row>
    <row r="2" spans="2:7" ht="18.75" customHeight="1">
      <c r="B2" s="1171" t="s">
        <v>1367</v>
      </c>
      <c r="C2" s="1172"/>
      <c r="D2" s="1172"/>
      <c r="E2" s="1172"/>
      <c r="F2" s="1172"/>
      <c r="G2" s="1173"/>
    </row>
    <row r="3" spans="2:7" ht="18.75" customHeight="1">
      <c r="B3" s="855"/>
      <c r="C3" s="779" t="s">
        <v>1817</v>
      </c>
      <c r="D3" s="856"/>
      <c r="E3" s="856"/>
      <c r="F3" s="856"/>
      <c r="G3" s="857"/>
    </row>
    <row r="4" spans="2:7" ht="0.75" customHeight="1" thickBot="1">
      <c r="B4" s="1174"/>
      <c r="C4" s="1175"/>
      <c r="D4" s="1175"/>
      <c r="E4" s="1175"/>
      <c r="F4" s="1175"/>
      <c r="G4" s="1176"/>
    </row>
    <row r="5" spans="2:7" ht="39" thickBot="1">
      <c r="B5" s="741"/>
      <c r="C5" s="742" t="s">
        <v>1368</v>
      </c>
      <c r="D5" s="743" t="s">
        <v>1369</v>
      </c>
      <c r="E5" s="742" t="s">
        <v>1370</v>
      </c>
      <c r="F5" s="742" t="s">
        <v>1371</v>
      </c>
      <c r="G5" s="742" t="s">
        <v>1372</v>
      </c>
    </row>
    <row r="6" spans="2:7">
      <c r="B6" s="744" t="s">
        <v>1373</v>
      </c>
      <c r="C6" s="745"/>
      <c r="D6" s="746"/>
      <c r="E6" s="746"/>
      <c r="F6" s="746"/>
      <c r="G6" s="746"/>
    </row>
    <row r="7" spans="2:7" ht="25.5">
      <c r="B7" s="747" t="s">
        <v>1374</v>
      </c>
      <c r="C7" s="745"/>
      <c r="D7" s="746"/>
      <c r="E7" s="746"/>
      <c r="F7" s="746"/>
      <c r="G7" s="746"/>
    </row>
    <row r="8" spans="2:7">
      <c r="B8" s="748" t="s">
        <v>1375</v>
      </c>
      <c r="C8" s="745"/>
      <c r="D8" s="746"/>
      <c r="E8" s="746"/>
      <c r="F8" s="746"/>
      <c r="G8" s="746"/>
    </row>
    <row r="9" spans="2:7">
      <c r="B9" s="744"/>
      <c r="C9" s="749"/>
      <c r="D9" s="750"/>
      <c r="E9" s="750"/>
      <c r="F9" s="750"/>
      <c r="G9" s="750"/>
    </row>
    <row r="10" spans="2:7">
      <c r="B10" s="744" t="s">
        <v>1376</v>
      </c>
      <c r="C10" s="749"/>
      <c r="D10" s="750"/>
      <c r="E10" s="750"/>
      <c r="F10" s="750"/>
      <c r="G10" s="750"/>
    </row>
    <row r="11" spans="2:7">
      <c r="B11" s="748" t="s">
        <v>1377</v>
      </c>
      <c r="C11" s="749"/>
      <c r="D11" s="750"/>
      <c r="E11" s="750"/>
      <c r="F11" s="750"/>
      <c r="G11" s="750"/>
    </row>
    <row r="12" spans="2:7">
      <c r="B12" s="751" t="s">
        <v>1378</v>
      </c>
      <c r="C12" s="749"/>
      <c r="D12" s="750"/>
      <c r="E12" s="750"/>
      <c r="F12" s="750"/>
      <c r="G12" s="750"/>
    </row>
    <row r="13" spans="2:7">
      <c r="B13" s="751" t="s">
        <v>1379</v>
      </c>
      <c r="C13" s="749"/>
      <c r="D13" s="750"/>
      <c r="E13" s="750"/>
      <c r="F13" s="750"/>
      <c r="G13" s="750"/>
    </row>
    <row r="14" spans="2:7">
      <c r="B14" s="751" t="s">
        <v>1380</v>
      </c>
      <c r="C14" s="749"/>
      <c r="D14" s="750"/>
      <c r="E14" s="750"/>
      <c r="F14" s="750"/>
      <c r="G14" s="750"/>
    </row>
    <row r="15" spans="2:7">
      <c r="B15" s="748" t="s">
        <v>1381</v>
      </c>
      <c r="C15" s="749"/>
      <c r="D15" s="750"/>
      <c r="E15" s="750"/>
      <c r="F15" s="750"/>
      <c r="G15" s="750"/>
    </row>
    <row r="16" spans="2:7">
      <c r="B16" s="751" t="s">
        <v>1378</v>
      </c>
      <c r="C16" s="749"/>
      <c r="D16" s="750"/>
      <c r="E16" s="750"/>
      <c r="F16" s="750"/>
      <c r="G16" s="750"/>
    </row>
    <row r="17" spans="2:7">
      <c r="B17" s="751" t="s">
        <v>1379</v>
      </c>
      <c r="C17" s="749"/>
      <c r="D17" s="750"/>
      <c r="E17" s="750"/>
      <c r="F17" s="750"/>
      <c r="G17" s="750"/>
    </row>
    <row r="18" spans="2:7">
      <c r="B18" s="751" t="s">
        <v>1380</v>
      </c>
      <c r="C18" s="749"/>
      <c r="D18" s="750"/>
      <c r="E18" s="750"/>
      <c r="F18" s="750"/>
      <c r="G18" s="750"/>
    </row>
    <row r="19" spans="2:7">
      <c r="B19" s="748" t="s">
        <v>1382</v>
      </c>
      <c r="C19" s="749"/>
      <c r="D19" s="750"/>
      <c r="E19" s="750"/>
      <c r="F19" s="750"/>
      <c r="G19" s="750"/>
    </row>
    <row r="20" spans="2:7">
      <c r="B20" s="748" t="s">
        <v>1383</v>
      </c>
      <c r="C20" s="749"/>
      <c r="D20" s="750"/>
      <c r="E20" s="750"/>
      <c r="F20" s="750"/>
      <c r="G20" s="750"/>
    </row>
    <row r="21" spans="2:7">
      <c r="B21" s="748" t="s">
        <v>1384</v>
      </c>
      <c r="C21" s="1177" t="s">
        <v>1360</v>
      </c>
      <c r="D21" s="1178"/>
      <c r="E21" s="1178"/>
      <c r="F21" s="1178"/>
      <c r="G21" s="1179"/>
    </row>
    <row r="22" spans="2:7">
      <c r="B22" s="748" t="s">
        <v>1385</v>
      </c>
      <c r="C22" s="1177"/>
      <c r="D22" s="1178"/>
      <c r="E22" s="1178"/>
      <c r="F22" s="1178"/>
      <c r="G22" s="1179"/>
    </row>
    <row r="23" spans="2:7">
      <c r="B23" s="748" t="s">
        <v>1386</v>
      </c>
      <c r="C23" s="749"/>
      <c r="D23" s="750"/>
      <c r="E23" s="750"/>
      <c r="F23" s="750"/>
      <c r="G23" s="750"/>
    </row>
    <row r="24" spans="2:7">
      <c r="B24" s="748" t="s">
        <v>1387</v>
      </c>
      <c r="C24" s="749"/>
      <c r="D24" s="750"/>
      <c r="E24" s="750"/>
      <c r="F24" s="750"/>
      <c r="G24" s="750"/>
    </row>
    <row r="25" spans="2:7">
      <c r="B25" s="748" t="s">
        <v>1388</v>
      </c>
      <c r="C25" s="749"/>
      <c r="D25" s="750"/>
      <c r="E25" s="750"/>
      <c r="F25" s="750"/>
      <c r="G25" s="750"/>
    </row>
    <row r="26" spans="2:7">
      <c r="B26" s="748" t="s">
        <v>1389</v>
      </c>
      <c r="C26" s="749"/>
      <c r="D26" s="750"/>
      <c r="E26" s="750"/>
      <c r="F26" s="750"/>
      <c r="G26" s="750"/>
    </row>
    <row r="27" spans="2:7">
      <c r="B27" s="748"/>
      <c r="C27" s="749"/>
      <c r="D27" s="750"/>
      <c r="E27" s="750"/>
      <c r="F27" s="750"/>
      <c r="G27" s="750"/>
    </row>
    <row r="28" spans="2:7">
      <c r="B28" s="752" t="s">
        <v>1390</v>
      </c>
      <c r="C28" s="749"/>
      <c r="D28" s="750"/>
      <c r="E28" s="750"/>
      <c r="F28" s="750"/>
      <c r="G28" s="750"/>
    </row>
    <row r="29" spans="2:7">
      <c r="B29" s="748" t="s">
        <v>1391</v>
      </c>
      <c r="C29" s="749"/>
      <c r="D29" s="750"/>
      <c r="E29" s="750"/>
      <c r="F29" s="750"/>
      <c r="G29" s="750"/>
    </row>
    <row r="30" spans="2:7">
      <c r="B30" s="748"/>
      <c r="C30" s="749"/>
      <c r="D30" s="750"/>
      <c r="E30" s="750"/>
      <c r="F30" s="750"/>
      <c r="G30" s="750"/>
    </row>
    <row r="31" spans="2:7">
      <c r="B31" s="752" t="s">
        <v>1392</v>
      </c>
      <c r="C31" s="749"/>
      <c r="D31" s="750"/>
      <c r="E31" s="750"/>
      <c r="F31" s="750"/>
      <c r="G31" s="750"/>
    </row>
    <row r="32" spans="2:7">
      <c r="B32" s="748" t="s">
        <v>1377</v>
      </c>
      <c r="C32" s="749"/>
      <c r="D32" s="750"/>
      <c r="E32" s="750"/>
      <c r="F32" s="750"/>
      <c r="G32" s="750"/>
    </row>
    <row r="33" spans="2:7">
      <c r="B33" s="748" t="s">
        <v>1381</v>
      </c>
      <c r="C33" s="749"/>
      <c r="D33" s="750"/>
      <c r="E33" s="750"/>
      <c r="F33" s="750"/>
      <c r="G33" s="750"/>
    </row>
    <row r="34" spans="2:7">
      <c r="B34" s="748" t="s">
        <v>1393</v>
      </c>
      <c r="C34" s="749"/>
      <c r="D34" s="750"/>
      <c r="E34" s="750"/>
      <c r="F34" s="750"/>
      <c r="G34" s="750"/>
    </row>
    <row r="35" spans="2:7">
      <c r="B35" s="748"/>
      <c r="C35" s="749"/>
      <c r="D35" s="750"/>
      <c r="E35" s="750"/>
      <c r="F35" s="750"/>
      <c r="G35" s="750"/>
    </row>
    <row r="36" spans="2:7">
      <c r="B36" s="752" t="s">
        <v>1394</v>
      </c>
      <c r="C36" s="749"/>
      <c r="D36" s="750"/>
      <c r="E36" s="750"/>
      <c r="F36" s="750"/>
      <c r="G36" s="750"/>
    </row>
    <row r="37" spans="2:7">
      <c r="B37" s="748" t="s">
        <v>1395</v>
      </c>
      <c r="C37" s="749"/>
      <c r="D37" s="750"/>
      <c r="E37" s="750"/>
      <c r="F37" s="750"/>
      <c r="G37" s="750"/>
    </row>
    <row r="38" spans="2:7">
      <c r="B38" s="748" t="s">
        <v>1396</v>
      </c>
      <c r="C38" s="749"/>
      <c r="D38" s="750"/>
      <c r="E38" s="750"/>
      <c r="F38" s="750"/>
      <c r="G38" s="750"/>
    </row>
    <row r="39" spans="2:7">
      <c r="B39" s="748" t="s">
        <v>1397</v>
      </c>
      <c r="C39" s="749"/>
      <c r="D39" s="750"/>
      <c r="E39" s="750"/>
      <c r="F39" s="750"/>
      <c r="G39" s="750"/>
    </row>
    <row r="40" spans="2:7">
      <c r="B40" s="753"/>
      <c r="C40" s="749"/>
      <c r="D40" s="750"/>
      <c r="E40" s="750"/>
      <c r="F40" s="750"/>
      <c r="G40" s="750"/>
    </row>
    <row r="41" spans="2:7">
      <c r="B41" s="744" t="s">
        <v>1398</v>
      </c>
      <c r="C41" s="749"/>
      <c r="D41" s="750"/>
      <c r="E41" s="750"/>
      <c r="F41" s="750"/>
      <c r="G41" s="750"/>
    </row>
    <row r="42" spans="2:7">
      <c r="B42" s="753"/>
      <c r="C42" s="749"/>
      <c r="D42" s="750"/>
      <c r="E42" s="750"/>
      <c r="F42" s="750"/>
      <c r="G42" s="750"/>
    </row>
    <row r="43" spans="2:7">
      <c r="B43" s="744" t="s">
        <v>1399</v>
      </c>
      <c r="C43" s="749"/>
      <c r="D43" s="750"/>
      <c r="E43" s="750"/>
      <c r="F43" s="750"/>
      <c r="G43" s="750"/>
    </row>
    <row r="44" spans="2:7">
      <c r="B44" s="748" t="s">
        <v>1400</v>
      </c>
      <c r="C44" s="749"/>
      <c r="D44" s="750"/>
      <c r="E44" s="750"/>
      <c r="F44" s="750"/>
      <c r="G44" s="750"/>
    </row>
    <row r="45" spans="2:7">
      <c r="B45" s="748" t="s">
        <v>1401</v>
      </c>
      <c r="C45" s="749"/>
      <c r="D45" s="750"/>
      <c r="E45" s="750"/>
      <c r="F45" s="750"/>
      <c r="G45" s="750"/>
    </row>
    <row r="46" spans="2:7">
      <c r="B46" s="748" t="s">
        <v>1402</v>
      </c>
      <c r="C46" s="749"/>
      <c r="D46" s="750"/>
      <c r="E46" s="750"/>
      <c r="F46" s="750"/>
      <c r="G46" s="750"/>
    </row>
    <row r="47" spans="2:7">
      <c r="B47" s="753"/>
      <c r="C47" s="749"/>
      <c r="D47" s="750"/>
      <c r="E47" s="750"/>
      <c r="F47" s="750"/>
      <c r="G47" s="750"/>
    </row>
    <row r="48" spans="2:7" ht="25.5">
      <c r="B48" s="754" t="s">
        <v>1403</v>
      </c>
      <c r="C48" s="749"/>
      <c r="D48" s="750"/>
      <c r="E48" s="750"/>
      <c r="F48" s="750"/>
      <c r="G48" s="750"/>
    </row>
    <row r="49" spans="2:7">
      <c r="B49" s="748" t="s">
        <v>1401</v>
      </c>
      <c r="C49" s="749"/>
      <c r="D49" s="750"/>
      <c r="E49" s="750"/>
      <c r="F49" s="750"/>
      <c r="G49" s="750"/>
    </row>
    <row r="50" spans="2:7">
      <c r="B50" s="748" t="s">
        <v>1402</v>
      </c>
      <c r="C50" s="749"/>
      <c r="D50" s="750"/>
      <c r="E50" s="750"/>
      <c r="F50" s="750"/>
      <c r="G50" s="750"/>
    </row>
    <row r="51" spans="2:7">
      <c r="B51" s="753"/>
      <c r="C51" s="749"/>
      <c r="D51" s="750"/>
      <c r="E51" s="750"/>
      <c r="F51" s="750"/>
      <c r="G51" s="750"/>
    </row>
    <row r="52" spans="2:7">
      <c r="B52" s="744" t="s">
        <v>1404</v>
      </c>
      <c r="C52" s="749"/>
      <c r="D52" s="750"/>
      <c r="E52" s="750"/>
      <c r="F52" s="750"/>
      <c r="G52" s="750"/>
    </row>
    <row r="53" spans="2:7">
      <c r="B53" s="748" t="s">
        <v>1401</v>
      </c>
      <c r="C53" s="749"/>
      <c r="D53" s="750"/>
      <c r="E53" s="750"/>
      <c r="F53" s="750"/>
      <c r="G53" s="750"/>
    </row>
    <row r="54" spans="2:7">
      <c r="B54" s="748" t="s">
        <v>1402</v>
      </c>
      <c r="C54" s="749"/>
      <c r="D54" s="750"/>
      <c r="E54" s="750"/>
      <c r="F54" s="750"/>
      <c r="G54" s="750"/>
    </row>
    <row r="55" spans="2:7">
      <c r="B55" s="748" t="s">
        <v>1405</v>
      </c>
      <c r="C55" s="749"/>
      <c r="D55" s="750"/>
      <c r="E55" s="750"/>
      <c r="F55" s="750"/>
      <c r="G55" s="750"/>
    </row>
    <row r="56" spans="2:7">
      <c r="B56" s="753"/>
      <c r="C56" s="749"/>
      <c r="D56" s="750"/>
      <c r="E56" s="750"/>
      <c r="F56" s="750"/>
      <c r="G56" s="750"/>
    </row>
    <row r="57" spans="2:7">
      <c r="B57" s="744" t="s">
        <v>1406</v>
      </c>
      <c r="C57" s="749"/>
      <c r="D57" s="750"/>
      <c r="E57" s="750"/>
      <c r="F57" s="750"/>
      <c r="G57" s="750"/>
    </row>
    <row r="58" spans="2:7">
      <c r="B58" s="748" t="s">
        <v>1401</v>
      </c>
      <c r="C58" s="749"/>
      <c r="D58" s="750"/>
      <c r="E58" s="750"/>
      <c r="F58" s="750"/>
      <c r="G58" s="750"/>
    </row>
    <row r="59" spans="2:7">
      <c r="B59" s="748" t="s">
        <v>1402</v>
      </c>
      <c r="C59" s="749"/>
      <c r="D59" s="750"/>
      <c r="E59" s="750"/>
      <c r="F59" s="750"/>
      <c r="G59" s="750"/>
    </row>
    <row r="60" spans="2:7">
      <c r="B60" s="753"/>
      <c r="C60" s="749"/>
      <c r="D60" s="750"/>
      <c r="E60" s="750"/>
      <c r="F60" s="750"/>
      <c r="G60" s="750"/>
    </row>
    <row r="61" spans="2:7">
      <c r="B61" s="744" t="s">
        <v>1407</v>
      </c>
      <c r="C61" s="749"/>
      <c r="D61" s="750"/>
      <c r="E61" s="750"/>
      <c r="F61" s="750"/>
      <c r="G61" s="750"/>
    </row>
    <row r="62" spans="2:7">
      <c r="B62" s="748" t="s">
        <v>1408</v>
      </c>
      <c r="C62" s="749"/>
      <c r="D62" s="750"/>
      <c r="E62" s="750"/>
      <c r="F62" s="750"/>
      <c r="G62" s="750"/>
    </row>
    <row r="63" spans="2:7">
      <c r="B63" s="748" t="s">
        <v>1409</v>
      </c>
      <c r="C63" s="749"/>
      <c r="D63" s="750"/>
      <c r="E63" s="750"/>
      <c r="F63" s="750"/>
      <c r="G63" s="750"/>
    </row>
    <row r="64" spans="2:7">
      <c r="B64" s="753"/>
      <c r="C64" s="749"/>
      <c r="D64" s="750"/>
      <c r="E64" s="750"/>
      <c r="F64" s="750"/>
      <c r="G64" s="750"/>
    </row>
    <row r="65" spans="2:7">
      <c r="B65" s="744" t="s">
        <v>1410</v>
      </c>
      <c r="C65" s="749"/>
      <c r="D65" s="750"/>
      <c r="E65" s="750"/>
      <c r="F65" s="750"/>
      <c r="G65" s="750"/>
    </row>
    <row r="66" spans="2:7">
      <c r="B66" s="748" t="s">
        <v>1411</v>
      </c>
      <c r="C66" s="749"/>
      <c r="D66" s="750"/>
      <c r="E66" s="750"/>
      <c r="F66" s="750"/>
      <c r="G66" s="750"/>
    </row>
    <row r="67" spans="2:7">
      <c r="B67" s="755" t="s">
        <v>1412</v>
      </c>
      <c r="C67" s="749"/>
      <c r="D67" s="749"/>
      <c r="E67" s="749"/>
      <c r="F67" s="749"/>
      <c r="G67" s="749"/>
    </row>
    <row r="68" spans="2:7" ht="13.5" thickBot="1">
      <c r="B68" s="756"/>
      <c r="C68" s="756"/>
      <c r="D68" s="756"/>
      <c r="E68" s="756"/>
      <c r="F68" s="756"/>
      <c r="G68" s="756"/>
    </row>
  </sheetData>
  <mergeCells count="4">
    <mergeCell ref="B1:G1"/>
    <mergeCell ref="B2:G2"/>
    <mergeCell ref="B4:G4"/>
    <mergeCell ref="C21:G22"/>
  </mergeCells>
  <pageMargins left="0.70866141732283472" right="0" top="0.15748031496062992" bottom="0.15748031496062992" header="0.31496062992125984" footer="0.31496062992125984"/>
  <pageSetup scale="75"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104"/>
  <sheetViews>
    <sheetView topLeftCell="A46" workbookViewId="0">
      <selection activeCell="G69" sqref="G69"/>
    </sheetView>
  </sheetViews>
  <sheetFormatPr baseColWidth="10" defaultColWidth="11.42578125" defaultRowHeight="12.75"/>
  <cols>
    <col min="1" max="1" width="1.85546875" style="25" customWidth="1"/>
    <col min="2" max="2" width="4" style="25" customWidth="1"/>
    <col min="3" max="3" width="64" style="25" customWidth="1"/>
    <col min="4" max="4" width="12.28515625" style="25" customWidth="1"/>
    <col min="5" max="5" width="13.140625" style="25" hidden="1" customWidth="1"/>
    <col min="6" max="6" width="1.42578125" style="25" hidden="1" customWidth="1"/>
    <col min="7" max="7" width="24.5703125" style="25" customWidth="1"/>
    <col min="8" max="8" width="11.42578125" style="25"/>
    <col min="9" max="9" width="12.85546875" style="25" bestFit="1" customWidth="1"/>
    <col min="10" max="10" width="11.42578125" style="25"/>
    <col min="11" max="11" width="11.42578125" style="30"/>
    <col min="12" max="16384" width="11.42578125" style="25"/>
  </cols>
  <sheetData>
    <row r="1" spans="2:7" ht="4.5" customHeight="1">
      <c r="G1" s="26"/>
    </row>
    <row r="2" spans="2:7" ht="6" customHeight="1">
      <c r="G2" s="26"/>
    </row>
    <row r="3" spans="2:7" ht="15">
      <c r="C3" s="932" t="s">
        <v>452</v>
      </c>
      <c r="D3" s="932"/>
      <c r="E3" s="932"/>
      <c r="F3" s="932"/>
      <c r="G3" s="932"/>
    </row>
    <row r="4" spans="2:7" ht="15">
      <c r="C4" s="932" t="s">
        <v>223</v>
      </c>
      <c r="D4" s="932"/>
      <c r="E4" s="932"/>
      <c r="F4" s="932"/>
      <c r="G4" s="932"/>
    </row>
    <row r="5" spans="2:7" ht="17.45" customHeight="1">
      <c r="C5" s="932" t="s">
        <v>1790</v>
      </c>
      <c r="D5" s="932"/>
      <c r="E5" s="932"/>
      <c r="F5" s="932"/>
      <c r="G5" s="932"/>
    </row>
    <row r="6" spans="2:7">
      <c r="C6" s="27" t="s">
        <v>224</v>
      </c>
      <c r="E6" s="27" t="s">
        <v>221</v>
      </c>
      <c r="F6" s="27"/>
      <c r="G6" s="27" t="s">
        <v>222</v>
      </c>
    </row>
    <row r="7" spans="2:7" ht="6" customHeight="1">
      <c r="D7" s="28"/>
      <c r="E7" s="25" t="s">
        <v>251</v>
      </c>
    </row>
    <row r="8" spans="2:7">
      <c r="B8" s="28" t="s">
        <v>225</v>
      </c>
      <c r="C8" s="218"/>
      <c r="D8" s="219"/>
      <c r="E8" s="220"/>
      <c r="F8" s="220"/>
      <c r="G8" s="218"/>
    </row>
    <row r="9" spans="2:7">
      <c r="B9" s="29" t="s">
        <v>226</v>
      </c>
      <c r="C9" s="218"/>
      <c r="D9" s="219"/>
      <c r="E9" s="221"/>
      <c r="F9" s="220"/>
      <c r="G9" s="540">
        <f>SUM(G10:G20)</f>
        <v>27715128.669999998</v>
      </c>
    </row>
    <row r="10" spans="2:7" ht="12" customHeight="1">
      <c r="C10" s="218" t="s">
        <v>227</v>
      </c>
      <c r="D10" s="219"/>
      <c r="E10" s="222"/>
      <c r="F10" s="222"/>
      <c r="G10" s="541">
        <v>696961.65</v>
      </c>
    </row>
    <row r="11" spans="2:7" ht="12" customHeight="1">
      <c r="C11" s="218" t="s">
        <v>228</v>
      </c>
      <c r="D11" s="219"/>
      <c r="E11" s="222"/>
      <c r="F11" s="222"/>
      <c r="G11" s="220"/>
    </row>
    <row r="12" spans="2:7" ht="12" customHeight="1">
      <c r="C12" s="218" t="s">
        <v>133</v>
      </c>
      <c r="D12" s="218"/>
      <c r="E12" s="222"/>
      <c r="F12" s="222"/>
      <c r="G12" s="220"/>
    </row>
    <row r="13" spans="2:7" ht="12" customHeight="1">
      <c r="C13" s="218" t="s">
        <v>135</v>
      </c>
      <c r="D13" s="218"/>
      <c r="E13" s="222"/>
      <c r="F13" s="222"/>
      <c r="G13" s="220">
        <v>43251</v>
      </c>
    </row>
    <row r="14" spans="2:7" ht="12" customHeight="1">
      <c r="C14" s="218" t="s">
        <v>229</v>
      </c>
      <c r="D14" s="218"/>
      <c r="E14" s="222"/>
      <c r="F14" s="222"/>
      <c r="G14" s="220">
        <v>6679.12</v>
      </c>
    </row>
    <row r="15" spans="2:7" ht="12" customHeight="1">
      <c r="C15" s="218" t="s">
        <v>230</v>
      </c>
      <c r="D15" s="218"/>
      <c r="E15" s="222"/>
      <c r="F15" s="222"/>
      <c r="G15" s="220"/>
    </row>
    <row r="16" spans="2:7" ht="12" customHeight="1">
      <c r="C16" s="218" t="s">
        <v>140</v>
      </c>
      <c r="D16" s="218"/>
      <c r="E16" s="222"/>
      <c r="F16" s="222"/>
      <c r="G16" s="220"/>
    </row>
    <row r="17" spans="2:11" ht="12" customHeight="1">
      <c r="C17" s="223" t="s">
        <v>142</v>
      </c>
      <c r="D17" s="218"/>
      <c r="E17" s="222"/>
      <c r="F17" s="222"/>
      <c r="G17" s="220">
        <v>0</v>
      </c>
    </row>
    <row r="18" spans="2:11" ht="12" customHeight="1">
      <c r="C18" s="218" t="s">
        <v>145</v>
      </c>
      <c r="D18" s="218"/>
      <c r="E18" s="222"/>
      <c r="F18" s="222"/>
      <c r="G18" s="220">
        <v>26968236.899999999</v>
      </c>
    </row>
    <row r="19" spans="2:11" ht="12" customHeight="1">
      <c r="C19" s="218" t="s">
        <v>168</v>
      </c>
      <c r="D19" s="219"/>
      <c r="E19" s="222"/>
      <c r="F19" s="222"/>
      <c r="G19" s="220"/>
    </row>
    <row r="20" spans="2:11" ht="12" customHeight="1">
      <c r="C20" s="218" t="s">
        <v>231</v>
      </c>
      <c r="D20" s="218"/>
      <c r="E20" s="222"/>
      <c r="F20" s="222"/>
      <c r="G20" s="220">
        <v>0</v>
      </c>
    </row>
    <row r="21" spans="2:11" ht="9.75" customHeight="1">
      <c r="C21" s="224"/>
      <c r="D21" s="224"/>
      <c r="E21" s="218"/>
      <c r="F21" s="218"/>
      <c r="G21" s="220"/>
    </row>
    <row r="22" spans="2:11">
      <c r="B22" s="29" t="s">
        <v>232</v>
      </c>
      <c r="C22" s="218"/>
      <c r="D22" s="219"/>
      <c r="E22" s="221"/>
      <c r="F22" s="220"/>
      <c r="G22" s="221">
        <f>SUM(G23:G38)</f>
        <v>18696167.240000002</v>
      </c>
      <c r="K22" s="31"/>
    </row>
    <row r="23" spans="2:11" ht="9.75" customHeight="1">
      <c r="C23" s="225" t="s">
        <v>163</v>
      </c>
      <c r="D23" s="225"/>
      <c r="E23" s="222"/>
      <c r="F23" s="222"/>
      <c r="G23" s="220">
        <v>5998813.1699999999</v>
      </c>
    </row>
    <row r="24" spans="2:11" ht="9.75" customHeight="1">
      <c r="C24" s="225" t="s">
        <v>165</v>
      </c>
      <c r="D24" s="225"/>
      <c r="E24" s="222"/>
      <c r="F24" s="222"/>
      <c r="G24" s="220">
        <v>4769568.33</v>
      </c>
    </row>
    <row r="25" spans="2:11" ht="9.75" customHeight="1">
      <c r="C25" s="225" t="s">
        <v>167</v>
      </c>
      <c r="D25" s="225"/>
      <c r="E25" s="226"/>
      <c r="F25" s="226"/>
      <c r="G25" s="220">
        <v>4154916.08</v>
      </c>
    </row>
    <row r="26" spans="2:11" ht="9.75" customHeight="1">
      <c r="C26" s="225" t="s">
        <v>170</v>
      </c>
      <c r="D26" s="225"/>
      <c r="E26" s="222"/>
      <c r="F26" s="222"/>
      <c r="G26" s="220">
        <v>0</v>
      </c>
    </row>
    <row r="27" spans="2:11" ht="9.75" customHeight="1">
      <c r="C27" s="225" t="s">
        <v>172</v>
      </c>
      <c r="D27" s="225"/>
      <c r="E27" s="222"/>
      <c r="F27" s="222"/>
      <c r="G27" s="220"/>
    </row>
    <row r="28" spans="2:11" ht="9.75" customHeight="1">
      <c r="C28" s="225" t="s">
        <v>174</v>
      </c>
      <c r="D28" s="225"/>
      <c r="E28" s="222"/>
      <c r="F28" s="222"/>
      <c r="G28" s="220"/>
    </row>
    <row r="29" spans="2:11" ht="9.75" customHeight="1">
      <c r="C29" s="225" t="s">
        <v>176</v>
      </c>
      <c r="D29" s="225"/>
      <c r="E29" s="222"/>
      <c r="F29" s="222"/>
      <c r="G29" s="220">
        <v>3692027.63</v>
      </c>
    </row>
    <row r="30" spans="2:11" ht="9.75" customHeight="1">
      <c r="C30" s="225" t="s">
        <v>178</v>
      </c>
      <c r="D30" s="225"/>
      <c r="E30" s="222"/>
      <c r="F30" s="222"/>
      <c r="G30" s="220"/>
    </row>
    <row r="31" spans="2:11" ht="9.75" customHeight="1">
      <c r="C31" s="225" t="s">
        <v>180</v>
      </c>
      <c r="D31" s="225"/>
      <c r="E31" s="222"/>
      <c r="F31" s="222"/>
      <c r="G31" s="220"/>
    </row>
    <row r="32" spans="2:11" ht="9.75" customHeight="1">
      <c r="C32" s="225" t="s">
        <v>182</v>
      </c>
      <c r="D32" s="225"/>
      <c r="E32" s="222"/>
      <c r="F32" s="222"/>
      <c r="G32" s="220"/>
    </row>
    <row r="33" spans="2:7" ht="9.75" customHeight="1">
      <c r="C33" s="225" t="s">
        <v>184</v>
      </c>
      <c r="D33" s="225"/>
      <c r="E33" s="218"/>
      <c r="F33" s="218"/>
      <c r="G33" s="220">
        <v>0</v>
      </c>
    </row>
    <row r="34" spans="2:7" ht="9.75" customHeight="1">
      <c r="C34" s="225" t="s">
        <v>186</v>
      </c>
      <c r="D34" s="225"/>
      <c r="E34" s="222"/>
      <c r="F34" s="222"/>
      <c r="G34" s="220"/>
    </row>
    <row r="35" spans="2:7" ht="9.75" customHeight="1">
      <c r="C35" s="218" t="s">
        <v>233</v>
      </c>
      <c r="D35" s="218"/>
      <c r="E35" s="227"/>
      <c r="F35" s="228"/>
      <c r="G35" s="220"/>
    </row>
    <row r="36" spans="2:7" ht="9.75" customHeight="1">
      <c r="C36" s="218" t="s">
        <v>75</v>
      </c>
      <c r="D36" s="218"/>
      <c r="E36" s="227"/>
      <c r="F36" s="228"/>
      <c r="G36" s="220"/>
    </row>
    <row r="37" spans="2:7" ht="9.75" customHeight="1">
      <c r="C37" s="218" t="s">
        <v>191</v>
      </c>
      <c r="D37" s="218"/>
      <c r="E37" s="227"/>
      <c r="F37" s="228"/>
      <c r="G37" s="220"/>
    </row>
    <row r="38" spans="2:7" ht="9.75" customHeight="1">
      <c r="C38" s="218" t="s">
        <v>234</v>
      </c>
      <c r="D38" s="218"/>
      <c r="E38" s="227"/>
      <c r="F38" s="228"/>
      <c r="G38" s="220">
        <v>80842.03</v>
      </c>
    </row>
    <row r="39" spans="2:7">
      <c r="B39" s="32" t="s">
        <v>235</v>
      </c>
      <c r="C39" s="229"/>
      <c r="D39" s="230"/>
      <c r="E39" s="231"/>
      <c r="F39" s="232"/>
      <c r="G39" s="233">
        <f>G9-G22</f>
        <v>9018961.429999996</v>
      </c>
    </row>
    <row r="40" spans="2:7">
      <c r="C40" s="219"/>
      <c r="D40" s="219"/>
      <c r="E40" s="222"/>
      <c r="F40" s="222"/>
      <c r="G40" s="220"/>
    </row>
    <row r="41" spans="2:7">
      <c r="B41" s="28" t="s">
        <v>236</v>
      </c>
      <c r="C41" s="218"/>
      <c r="D41" s="219"/>
      <c r="E41" s="218"/>
      <c r="F41" s="218"/>
      <c r="G41" s="218"/>
    </row>
    <row r="42" spans="2:7">
      <c r="B42" s="29" t="s">
        <v>226</v>
      </c>
      <c r="C42" s="219"/>
      <c r="D42" s="219"/>
      <c r="E42" s="234"/>
      <c r="F42" s="218"/>
      <c r="G42" s="234">
        <v>0</v>
      </c>
    </row>
    <row r="43" spans="2:7" ht="10.5" customHeight="1">
      <c r="C43" s="218" t="s">
        <v>237</v>
      </c>
      <c r="D43" s="218"/>
      <c r="E43" s="235"/>
      <c r="F43" s="226"/>
      <c r="G43" s="226">
        <v>0</v>
      </c>
    </row>
    <row r="44" spans="2:7" ht="10.5" customHeight="1">
      <c r="C44" s="218" t="s">
        <v>52</v>
      </c>
      <c r="D44" s="218"/>
      <c r="E44" s="226"/>
      <c r="F44" s="226"/>
      <c r="G44" s="226">
        <v>0</v>
      </c>
    </row>
    <row r="45" spans="2:7" ht="10.5" customHeight="1">
      <c r="C45" s="218" t="s">
        <v>238</v>
      </c>
      <c r="D45" s="218"/>
      <c r="E45" s="226"/>
      <c r="F45" s="226"/>
      <c r="G45" s="226">
        <v>0</v>
      </c>
    </row>
    <row r="46" spans="2:7" ht="10.5" customHeight="1">
      <c r="B46" s="29" t="s">
        <v>232</v>
      </c>
      <c r="C46" s="218"/>
      <c r="D46" s="218"/>
      <c r="E46" s="234"/>
      <c r="F46" s="218"/>
      <c r="G46" s="542">
        <f>SUM(G47:G49)</f>
        <v>5485935.5099999998</v>
      </c>
    </row>
    <row r="47" spans="2:7" ht="10.5" customHeight="1">
      <c r="C47" s="218" t="s">
        <v>237</v>
      </c>
      <c r="D47" s="218"/>
      <c r="E47" s="222"/>
      <c r="F47" s="222"/>
      <c r="G47" s="235">
        <v>5485935.5099999998</v>
      </c>
    </row>
    <row r="48" spans="2:7" ht="10.5" customHeight="1">
      <c r="C48" s="218" t="s">
        <v>52</v>
      </c>
      <c r="D48" s="218"/>
      <c r="E48" s="222"/>
      <c r="F48" s="222"/>
      <c r="G48" s="226">
        <v>0</v>
      </c>
    </row>
    <row r="49" spans="2:7" ht="10.5" customHeight="1">
      <c r="C49" s="218" t="s">
        <v>845</v>
      </c>
      <c r="D49" s="218"/>
      <c r="E49" s="222"/>
      <c r="F49" s="222"/>
      <c r="G49" s="220">
        <v>0</v>
      </c>
    </row>
    <row r="50" spans="2:7">
      <c r="B50" s="32" t="s">
        <v>239</v>
      </c>
      <c r="C50" s="229"/>
      <c r="D50" s="229"/>
      <c r="E50" s="231"/>
      <c r="F50" s="232"/>
      <c r="G50" s="231">
        <f>G42-G46</f>
        <v>-5485935.5099999998</v>
      </c>
    </row>
    <row r="51" spans="2:7">
      <c r="C51" s="218"/>
      <c r="D51" s="218"/>
      <c r="E51" s="227"/>
      <c r="F51" s="228"/>
      <c r="G51" s="227"/>
    </row>
    <row r="52" spans="2:7">
      <c r="B52" s="28" t="s">
        <v>240</v>
      </c>
      <c r="C52" s="218"/>
      <c r="D52" s="219"/>
      <c r="E52" s="218"/>
      <c r="F52" s="218"/>
      <c r="G52" s="218"/>
    </row>
    <row r="53" spans="2:7">
      <c r="B53" s="29" t="s">
        <v>226</v>
      </c>
      <c r="C53" s="218"/>
      <c r="D53" s="218"/>
      <c r="E53" s="236"/>
      <c r="F53" s="228"/>
      <c r="G53" s="236">
        <v>0</v>
      </c>
    </row>
    <row r="54" spans="2:7" ht="9.75" customHeight="1">
      <c r="C54" s="218" t="s">
        <v>241</v>
      </c>
      <c r="D54" s="218"/>
      <c r="E54" s="222"/>
      <c r="F54" s="222"/>
      <c r="G54" s="227"/>
    </row>
    <row r="55" spans="2:7" ht="9.75" customHeight="1">
      <c r="C55" s="237" t="s">
        <v>242</v>
      </c>
      <c r="D55" s="218"/>
      <c r="E55" s="222"/>
      <c r="F55" s="222"/>
      <c r="G55" s="227"/>
    </row>
    <row r="56" spans="2:7" ht="9.75" customHeight="1">
      <c r="C56" s="237" t="s">
        <v>243</v>
      </c>
      <c r="D56" s="218"/>
      <c r="E56" s="222"/>
      <c r="F56" s="222"/>
      <c r="G56" s="227"/>
    </row>
    <row r="57" spans="2:7" ht="9.75" customHeight="1">
      <c r="C57" s="218" t="s">
        <v>244</v>
      </c>
      <c r="D57" s="218"/>
      <c r="E57" s="238"/>
      <c r="F57" s="238"/>
      <c r="G57" s="239">
        <v>0</v>
      </c>
    </row>
    <row r="58" spans="2:7">
      <c r="B58" s="29" t="s">
        <v>232</v>
      </c>
      <c r="C58" s="218"/>
      <c r="D58" s="218"/>
      <c r="E58" s="240"/>
      <c r="F58" s="238"/>
      <c r="G58" s="241">
        <f>SUM(G59:G62)</f>
        <v>651847.5</v>
      </c>
    </row>
    <row r="59" spans="2:7">
      <c r="C59" s="218" t="s">
        <v>245</v>
      </c>
      <c r="D59" s="218"/>
      <c r="E59" s="222"/>
      <c r="F59" s="222"/>
      <c r="G59" s="227">
        <v>0</v>
      </c>
    </row>
    <row r="60" spans="2:7" ht="11.25" customHeight="1">
      <c r="C60" s="237" t="s">
        <v>242</v>
      </c>
      <c r="D60" s="218"/>
      <c r="E60" s="222"/>
      <c r="F60" s="222"/>
      <c r="G60" s="227"/>
    </row>
    <row r="61" spans="2:7" ht="11.25" customHeight="1">
      <c r="C61" s="237" t="s">
        <v>243</v>
      </c>
      <c r="D61" s="218"/>
      <c r="E61" s="222"/>
      <c r="F61" s="222"/>
      <c r="G61" s="227"/>
    </row>
    <row r="62" spans="2:7">
      <c r="C62" s="218" t="s">
        <v>246</v>
      </c>
      <c r="D62" s="218"/>
      <c r="E62" s="218"/>
      <c r="F62" s="218"/>
      <c r="G62" s="923">
        <v>651847.5</v>
      </c>
    </row>
    <row r="63" spans="2:7">
      <c r="B63" s="32" t="s">
        <v>247</v>
      </c>
      <c r="C63" s="229"/>
      <c r="D63" s="229"/>
      <c r="E63" s="242"/>
      <c r="F63" s="243"/>
      <c r="G63" s="242">
        <v>0</v>
      </c>
    </row>
    <row r="64" spans="2:7">
      <c r="C64" s="218"/>
      <c r="D64" s="218"/>
      <c r="E64" s="227"/>
      <c r="F64" s="228"/>
      <c r="G64" s="227"/>
    </row>
    <row r="65" spans="2:8">
      <c r="B65" s="33" t="s">
        <v>248</v>
      </c>
      <c r="C65" s="219"/>
      <c r="D65" s="219"/>
      <c r="E65" s="244"/>
      <c r="F65" s="228"/>
      <c r="G65" s="579">
        <f>G68-G67</f>
        <v>2881178.42</v>
      </c>
    </row>
    <row r="66" spans="2:8" ht="8.25" customHeight="1">
      <c r="C66" s="219"/>
      <c r="D66" s="219"/>
      <c r="E66" s="245"/>
      <c r="F66" s="238"/>
      <c r="G66" s="245"/>
    </row>
    <row r="67" spans="2:8">
      <c r="B67" s="33" t="s">
        <v>249</v>
      </c>
      <c r="C67" s="218"/>
      <c r="D67" s="219"/>
      <c r="E67" s="246"/>
      <c r="F67" s="247"/>
      <c r="G67" s="543">
        <v>686968.43</v>
      </c>
    </row>
    <row r="68" spans="2:8">
      <c r="B68" s="33" t="s">
        <v>250</v>
      </c>
      <c r="C68" s="218"/>
      <c r="D68" s="219"/>
      <c r="E68" s="246"/>
      <c r="F68" s="247"/>
      <c r="G68" s="543">
        <v>3568146.85</v>
      </c>
    </row>
    <row r="69" spans="2:8">
      <c r="B69" s="33"/>
      <c r="C69" s="218"/>
      <c r="D69" s="219"/>
      <c r="E69" s="247"/>
      <c r="F69" s="247"/>
      <c r="G69" s="247"/>
    </row>
    <row r="70" spans="2:8">
      <c r="C70" s="218" t="s">
        <v>863</v>
      </c>
      <c r="D70" s="218"/>
      <c r="E70" s="227"/>
      <c r="F70" s="228"/>
      <c r="G70" s="227"/>
    </row>
    <row r="71" spans="2:8" ht="32.25" customHeight="1">
      <c r="B71" s="933" t="s">
        <v>1416</v>
      </c>
      <c r="C71" s="933"/>
      <c r="D71" s="933"/>
      <c r="E71" s="933"/>
      <c r="F71" s="933"/>
      <c r="G71" s="933"/>
    </row>
    <row r="72" spans="2:8">
      <c r="H72" s="6"/>
    </row>
    <row r="73" spans="2:8">
      <c r="H73" s="6"/>
    </row>
    <row r="74" spans="2:8">
      <c r="H74" s="6"/>
    </row>
    <row r="75" spans="2:8">
      <c r="H75" s="6"/>
    </row>
    <row r="76" spans="2:8">
      <c r="H76" s="6"/>
    </row>
    <row r="77" spans="2:8">
      <c r="H77" s="6"/>
    </row>
    <row r="78" spans="2:8">
      <c r="H78" s="6"/>
    </row>
    <row r="79" spans="2:8">
      <c r="H79" s="6"/>
    </row>
    <row r="80" spans="2:8">
      <c r="H80" s="6"/>
    </row>
    <row r="81" spans="8:8">
      <c r="H81" s="6"/>
    </row>
    <row r="82" spans="8:8">
      <c r="H82" s="6"/>
    </row>
    <row r="83" spans="8:8">
      <c r="H83" s="6"/>
    </row>
    <row r="84" spans="8:8">
      <c r="H84" s="6"/>
    </row>
    <row r="85" spans="8:8">
      <c r="H85" s="6"/>
    </row>
    <row r="86" spans="8:8">
      <c r="H86" s="6"/>
    </row>
    <row r="87" spans="8:8">
      <c r="H87" s="6"/>
    </row>
    <row r="88" spans="8:8">
      <c r="H88" s="6"/>
    </row>
    <row r="89" spans="8:8">
      <c r="H89" s="6"/>
    </row>
    <row r="90" spans="8:8">
      <c r="H90" s="6"/>
    </row>
    <row r="91" spans="8:8">
      <c r="H91" s="6"/>
    </row>
    <row r="92" spans="8:8">
      <c r="H92" s="6"/>
    </row>
    <row r="93" spans="8:8">
      <c r="H93" s="6"/>
    </row>
    <row r="94" spans="8:8">
      <c r="H94" s="6"/>
    </row>
    <row r="95" spans="8:8">
      <c r="H95" s="6"/>
    </row>
    <row r="96" spans="8:8">
      <c r="H96" s="6"/>
    </row>
    <row r="97" spans="3:11">
      <c r="H97" s="6"/>
    </row>
    <row r="98" spans="3:11">
      <c r="H98" s="6"/>
    </row>
    <row r="99" spans="3:11">
      <c r="H99" s="6"/>
    </row>
    <row r="100" spans="3:11" s="34" customFormat="1" ht="45.75" customHeight="1">
      <c r="H100" s="35"/>
      <c r="K100" s="36"/>
    </row>
    <row r="101" spans="3:11" s="34" customFormat="1">
      <c r="H101" s="37"/>
      <c r="K101" s="36"/>
    </row>
    <row r="102" spans="3:11">
      <c r="C102" s="6"/>
      <c r="D102" s="6"/>
      <c r="E102" s="6"/>
      <c r="F102" s="6"/>
      <c r="G102" s="6"/>
      <c r="H102" s="6"/>
    </row>
    <row r="103" spans="3:11" ht="15.75">
      <c r="C103" s="38"/>
      <c r="D103" s="6"/>
      <c r="E103" s="6"/>
      <c r="F103" s="6"/>
      <c r="G103" s="6"/>
      <c r="H103" s="6"/>
    </row>
    <row r="104" spans="3:11">
      <c r="H104" s="6"/>
    </row>
  </sheetData>
  <mergeCells count="4">
    <mergeCell ref="C3:G3"/>
    <mergeCell ref="C4:G4"/>
    <mergeCell ref="C5:G5"/>
    <mergeCell ref="B71:G71"/>
  </mergeCells>
  <printOptions horizontalCentered="1"/>
  <pageMargins left="0" right="0" top="3.937007874015748E-2" bottom="0.39370078740157483" header="0.31496062992125984" footer="0.31496062992125984"/>
  <pageSetup scale="88" orientation="portrait" r:id="rId1"/>
  <headerFooter>
    <oddHeader>&amp;L&amp;"Arial,Normal"&amp;8Estados e Información Contable&amp;R&amp;"Arial,Normal"&amp;8 05</oddHeader>
    <oddFooter>&amp;C&amp;"Arial,Normal"&amp;9“Bajo protesta de decir verdad declaramos que los Estados Financieros y sus notas, son razonablemente correctos y son responsabilidad del emisor”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1"/>
  <sheetViews>
    <sheetView workbookViewId="0">
      <selection activeCell="D28" sqref="D28"/>
    </sheetView>
  </sheetViews>
  <sheetFormatPr baseColWidth="10" defaultColWidth="11.42578125" defaultRowHeight="12.75" customHeight="1"/>
  <cols>
    <col min="1" max="1" width="40.5703125" style="6" customWidth="1"/>
    <col min="2" max="2" width="14.85546875" style="6" customWidth="1"/>
    <col min="3" max="3" width="15" style="6" customWidth="1"/>
    <col min="4" max="4" width="13.85546875" style="6" customWidth="1"/>
    <col min="5" max="5" width="14.5703125" style="6" customWidth="1"/>
    <col min="6" max="6" width="15" style="6" customWidth="1"/>
    <col min="7" max="7" width="14.42578125" style="6" customWidth="1"/>
    <col min="8" max="8" width="11.42578125" style="6"/>
    <col min="9" max="9" width="11.85546875" style="6" customWidth="1"/>
    <col min="10" max="10" width="12.140625" style="6" customWidth="1"/>
    <col min="11" max="11" width="15.5703125" style="6" bestFit="1" customWidth="1"/>
    <col min="12" max="16384" width="11.42578125" style="6"/>
  </cols>
  <sheetData>
    <row r="1" spans="1:11" ht="12.75" customHeight="1">
      <c r="K1" s="5"/>
    </row>
    <row r="2" spans="1:11" ht="12.75" customHeight="1">
      <c r="A2" s="935" t="s">
        <v>452</v>
      </c>
      <c r="B2" s="935"/>
      <c r="C2" s="935"/>
      <c r="D2" s="935"/>
      <c r="E2" s="935"/>
      <c r="F2" s="935"/>
      <c r="G2" s="39"/>
      <c r="H2" s="39"/>
      <c r="I2" s="39"/>
      <c r="J2" s="39"/>
      <c r="K2" s="40"/>
    </row>
    <row r="3" spans="1:11" ht="12.75" customHeight="1">
      <c r="A3" s="935" t="s">
        <v>252</v>
      </c>
      <c r="B3" s="935"/>
      <c r="C3" s="935"/>
      <c r="D3" s="935"/>
      <c r="E3" s="935"/>
      <c r="F3" s="935"/>
      <c r="G3" s="41"/>
      <c r="H3" s="41"/>
      <c r="I3" s="41"/>
      <c r="J3" s="41"/>
      <c r="K3" s="40"/>
    </row>
    <row r="4" spans="1:11" ht="12.75" customHeight="1">
      <c r="A4" s="935" t="s">
        <v>1791</v>
      </c>
      <c r="B4" s="935"/>
      <c r="C4" s="935"/>
      <c r="D4" s="935"/>
      <c r="E4" s="935"/>
      <c r="F4" s="935"/>
      <c r="G4" s="39"/>
      <c r="H4" s="39"/>
      <c r="I4" s="39"/>
      <c r="J4" s="39"/>
      <c r="K4" s="39"/>
    </row>
    <row r="5" spans="1:11" ht="6.75" customHeight="1">
      <c r="A5" s="42"/>
      <c r="B5" s="42"/>
      <c r="C5" s="42"/>
      <c r="D5" s="42"/>
      <c r="E5" s="42"/>
      <c r="F5" s="42"/>
      <c r="G5" s="42"/>
      <c r="H5" s="42"/>
      <c r="I5" s="42"/>
      <c r="J5" s="42"/>
      <c r="K5" s="42"/>
    </row>
    <row r="6" spans="1:11" ht="12.75" customHeight="1">
      <c r="F6" s="5"/>
    </row>
    <row r="7" spans="1:11" s="1" customFormat="1" ht="9.75" customHeight="1">
      <c r="A7" s="936" t="s">
        <v>253</v>
      </c>
      <c r="B7" s="937" t="s">
        <v>254</v>
      </c>
      <c r="C7" s="937" t="s">
        <v>255</v>
      </c>
      <c r="D7" s="937" t="s">
        <v>256</v>
      </c>
      <c r="E7" s="937" t="s">
        <v>257</v>
      </c>
      <c r="F7" s="937" t="s">
        <v>258</v>
      </c>
      <c r="G7" s="934"/>
      <c r="H7" s="934"/>
      <c r="I7" s="934"/>
      <c r="J7" s="934"/>
      <c r="K7" s="934"/>
    </row>
    <row r="8" spans="1:11" s="1" customFormat="1" ht="9.75" customHeight="1">
      <c r="A8" s="936"/>
      <c r="B8" s="938"/>
      <c r="C8" s="938"/>
      <c r="D8" s="938"/>
      <c r="E8" s="938"/>
      <c r="F8" s="938"/>
      <c r="G8" s="934"/>
      <c r="H8" s="934"/>
      <c r="I8" s="934"/>
      <c r="J8" s="934"/>
      <c r="K8" s="934"/>
    </row>
    <row r="9" spans="1:11" s="1" customFormat="1" ht="9.75" customHeight="1">
      <c r="A9" s="936"/>
      <c r="B9" s="938"/>
      <c r="C9" s="938"/>
      <c r="D9" s="938"/>
      <c r="E9" s="938"/>
      <c r="F9" s="938"/>
      <c r="G9" s="934"/>
      <c r="H9" s="934"/>
      <c r="I9" s="934"/>
      <c r="J9" s="934"/>
      <c r="K9" s="934"/>
    </row>
    <row r="10" spans="1:11" s="1" customFormat="1" ht="9.75" customHeight="1">
      <c r="A10" s="936"/>
      <c r="B10" s="155">
        <v>1</v>
      </c>
      <c r="C10" s="155">
        <v>2</v>
      </c>
      <c r="D10" s="155">
        <v>3</v>
      </c>
      <c r="E10" s="155" t="s">
        <v>259</v>
      </c>
      <c r="F10" s="155" t="s">
        <v>260</v>
      </c>
      <c r="G10" s="934"/>
      <c r="H10" s="934"/>
      <c r="I10" s="934"/>
      <c r="J10" s="934"/>
      <c r="K10" s="934"/>
    </row>
    <row r="11" spans="1:11" s="44" customFormat="1" ht="14.25" customHeight="1">
      <c r="A11" s="164" t="s">
        <v>1</v>
      </c>
      <c r="B11" s="544">
        <f>B12+B21</f>
        <v>22263073.060000002</v>
      </c>
      <c r="C11" s="544">
        <f>C12+C21</f>
        <v>10498844.810000001</v>
      </c>
      <c r="D11" s="544">
        <f>D12+D21</f>
        <v>9001118.3600000013</v>
      </c>
      <c r="E11" s="544">
        <f>B11+C11-D11</f>
        <v>23760799.510000005</v>
      </c>
      <c r="F11" s="545">
        <f>E11-B11</f>
        <v>1497726.450000003</v>
      </c>
      <c r="G11" s="43"/>
      <c r="H11" s="43"/>
      <c r="I11" s="43"/>
      <c r="J11" s="43"/>
      <c r="K11" s="43"/>
    </row>
    <row r="12" spans="1:11" s="46" customFormat="1">
      <c r="A12" s="165" t="s">
        <v>3</v>
      </c>
      <c r="B12" s="546">
        <f>SUM(B13:B19)</f>
        <v>2922408.6</v>
      </c>
      <c r="C12" s="546">
        <f>SUM(C13:C19)</f>
        <v>9687491.6799999997</v>
      </c>
      <c r="D12" s="546">
        <f>SUM(D13:D19)</f>
        <v>8994354.4600000009</v>
      </c>
      <c r="E12" s="546">
        <f>B12+C12-D12</f>
        <v>3615545.8199999984</v>
      </c>
      <c r="F12" s="547">
        <f>E12-B12</f>
        <v>693137.21999999834</v>
      </c>
      <c r="G12" s="45"/>
      <c r="H12" s="45"/>
      <c r="I12" s="45"/>
      <c r="J12" s="45"/>
      <c r="K12" s="43"/>
    </row>
    <row r="13" spans="1:11" s="46" customFormat="1">
      <c r="A13" s="166" t="s">
        <v>6</v>
      </c>
      <c r="B13" s="177">
        <v>2772873.49</v>
      </c>
      <c r="C13" s="162">
        <v>4875615.41</v>
      </c>
      <c r="D13" s="174">
        <v>4080342.05</v>
      </c>
      <c r="E13" s="162">
        <f>B13+C13-D13</f>
        <v>3568146.8500000006</v>
      </c>
      <c r="F13" s="274">
        <f>E13-B13</f>
        <v>795273.36000000034</v>
      </c>
      <c r="G13" s="45"/>
      <c r="H13" s="45"/>
      <c r="I13" s="45"/>
      <c r="J13" s="45"/>
      <c r="K13" s="43"/>
    </row>
    <row r="14" spans="1:11" s="46" customFormat="1">
      <c r="A14" s="167" t="s">
        <v>10</v>
      </c>
      <c r="B14" s="177">
        <v>149535.07</v>
      </c>
      <c r="C14" s="162">
        <v>4811876.2699999996</v>
      </c>
      <c r="D14" s="174">
        <v>4914012.41</v>
      </c>
      <c r="E14" s="162">
        <f>B14+C14-D14</f>
        <v>47398.929999999702</v>
      </c>
      <c r="F14" s="274">
        <f>E14-B14</f>
        <v>-102136.14000000031</v>
      </c>
      <c r="G14" s="45"/>
      <c r="H14" s="45"/>
      <c r="I14" s="45"/>
      <c r="J14" s="45"/>
      <c r="K14" s="43"/>
    </row>
    <row r="15" spans="1:11" s="48" customFormat="1">
      <c r="A15" s="167" t="s">
        <v>14</v>
      </c>
      <c r="B15" s="177">
        <v>0.04</v>
      </c>
      <c r="C15" s="163">
        <v>0</v>
      </c>
      <c r="D15" s="175">
        <v>0</v>
      </c>
      <c r="E15" s="162">
        <f>B15+C15-D15</f>
        <v>0.04</v>
      </c>
      <c r="F15" s="274">
        <f>E15-B15</f>
        <v>0</v>
      </c>
    </row>
    <row r="16" spans="1:11" s="48" customFormat="1">
      <c r="A16" s="167" t="s">
        <v>18</v>
      </c>
      <c r="B16" s="177"/>
      <c r="C16" s="161"/>
      <c r="D16" s="175"/>
      <c r="E16" s="163"/>
      <c r="F16" s="176"/>
    </row>
    <row r="17" spans="1:6" s="48" customFormat="1">
      <c r="A17" s="168" t="s">
        <v>22</v>
      </c>
      <c r="B17" s="177"/>
      <c r="C17" s="161"/>
      <c r="D17" s="175"/>
      <c r="E17" s="163"/>
      <c r="F17" s="176"/>
    </row>
    <row r="18" spans="1:6" s="48" customFormat="1" ht="25.5">
      <c r="A18" s="168" t="s">
        <v>26</v>
      </c>
      <c r="B18" s="177"/>
      <c r="C18" s="161"/>
      <c r="D18" s="175"/>
      <c r="E18" s="163"/>
      <c r="F18" s="176"/>
    </row>
    <row r="19" spans="1:6" s="48" customFormat="1">
      <c r="A19" s="169" t="s">
        <v>30</v>
      </c>
      <c r="B19" s="177"/>
      <c r="C19" s="161"/>
      <c r="D19" s="175"/>
      <c r="E19" s="163"/>
      <c r="F19" s="176"/>
    </row>
    <row r="20" spans="1:6" s="48" customFormat="1">
      <c r="A20" s="170"/>
      <c r="B20" s="177"/>
      <c r="C20" s="161"/>
      <c r="D20" s="175"/>
      <c r="E20" s="163"/>
      <c r="F20" s="176"/>
    </row>
    <row r="21" spans="1:6" s="48" customFormat="1">
      <c r="A21" s="171" t="s">
        <v>37</v>
      </c>
      <c r="B21" s="546">
        <f>B23+B24+B25+B26+B27+B28+B29+B30</f>
        <v>19340664.460000001</v>
      </c>
      <c r="C21" s="546">
        <f>C23+C24+C25+C26+C27+C28+C29+C30</f>
        <v>811353.13</v>
      </c>
      <c r="D21" s="546">
        <f>D23+D24+D25+D26+D27+D28+D29+D30</f>
        <v>6763.9</v>
      </c>
      <c r="E21" s="548">
        <f>SUM(E22:E30)</f>
        <v>20145253.690000001</v>
      </c>
      <c r="F21" s="550">
        <f>E21-B21</f>
        <v>804589.23000000045</v>
      </c>
    </row>
    <row r="22" spans="1:6" s="48" customFormat="1">
      <c r="A22" s="169" t="s">
        <v>40</v>
      </c>
      <c r="B22" s="177"/>
      <c r="C22" s="161"/>
      <c r="D22" s="175"/>
      <c r="E22" s="163"/>
      <c r="F22" s="176"/>
    </row>
    <row r="23" spans="1:6" s="48" customFormat="1" ht="25.5">
      <c r="A23" s="172" t="s">
        <v>44</v>
      </c>
      <c r="B23" s="177"/>
      <c r="C23" s="161"/>
      <c r="D23" s="175"/>
      <c r="E23" s="163"/>
      <c r="F23" s="176"/>
    </row>
    <row r="24" spans="1:6" s="48" customFormat="1" ht="25.5">
      <c r="A24" s="172" t="s">
        <v>237</v>
      </c>
      <c r="B24" s="177">
        <v>19067125.350000001</v>
      </c>
      <c r="C24" s="161">
        <v>811353.13</v>
      </c>
      <c r="D24" s="175">
        <v>0</v>
      </c>
      <c r="E24" s="163">
        <f>B24+C24-D24</f>
        <v>19878478.48</v>
      </c>
      <c r="F24" s="549">
        <f>E24-B24</f>
        <v>811353.12999999896</v>
      </c>
    </row>
    <row r="25" spans="1:6" s="48" customFormat="1">
      <c r="A25" s="169" t="s">
        <v>52</v>
      </c>
      <c r="B25" s="177">
        <v>2569726.25</v>
      </c>
      <c r="C25" s="161">
        <v>0</v>
      </c>
      <c r="D25" s="175">
        <v>0</v>
      </c>
      <c r="E25" s="163">
        <f>B25+C25-D25</f>
        <v>2569726.25</v>
      </c>
      <c r="F25" s="176">
        <f>E25-B25</f>
        <v>0</v>
      </c>
    </row>
    <row r="26" spans="1:6" s="48" customFormat="1">
      <c r="A26" s="169" t="s">
        <v>56</v>
      </c>
      <c r="B26" s="177">
        <v>28000</v>
      </c>
      <c r="C26" s="161">
        <v>0</v>
      </c>
      <c r="D26" s="175">
        <v>0</v>
      </c>
      <c r="E26" s="163">
        <f>B26+C26-D26</f>
        <v>28000</v>
      </c>
      <c r="F26" s="176">
        <f>E26-B26</f>
        <v>0</v>
      </c>
    </row>
    <row r="27" spans="1:6" s="48" customFormat="1" ht="25.5">
      <c r="A27" s="172" t="s">
        <v>261</v>
      </c>
      <c r="B27" s="177">
        <v>-2324187.14</v>
      </c>
      <c r="C27" s="161">
        <v>0</v>
      </c>
      <c r="D27" s="175">
        <v>6763.9</v>
      </c>
      <c r="E27" s="163">
        <f>B27+C27-D27</f>
        <v>-2330951.04</v>
      </c>
      <c r="F27" s="176">
        <f>E27-B27</f>
        <v>-6763.8999999999069</v>
      </c>
    </row>
    <row r="28" spans="1:6" s="48" customFormat="1">
      <c r="A28" s="172" t="s">
        <v>64</v>
      </c>
      <c r="B28" s="166"/>
      <c r="C28" s="161"/>
      <c r="D28" s="175"/>
      <c r="E28" s="47"/>
      <c r="F28" s="176"/>
    </row>
    <row r="29" spans="1:6" s="48" customFormat="1" ht="25.5">
      <c r="A29" s="172" t="s">
        <v>262</v>
      </c>
      <c r="B29" s="166"/>
      <c r="C29" s="161"/>
      <c r="D29" s="175"/>
      <c r="E29" s="47"/>
      <c r="F29" s="176"/>
    </row>
    <row r="30" spans="1:6" s="48" customFormat="1">
      <c r="A30" s="169" t="s">
        <v>68</v>
      </c>
      <c r="B30" s="166"/>
      <c r="C30" s="47"/>
      <c r="D30" s="175"/>
      <c r="E30" s="47"/>
      <c r="F30" s="176"/>
    </row>
    <row r="31" spans="1:6" ht="12.75" customHeight="1">
      <c r="A31" s="173"/>
      <c r="B31" s="178"/>
      <c r="C31" s="49"/>
      <c r="D31" s="179"/>
      <c r="E31" s="49"/>
      <c r="F31" s="180"/>
    </row>
    <row r="32" spans="1:6" ht="12.75" customHeight="1">
      <c r="A32" s="50"/>
    </row>
    <row r="33" spans="1:1" ht="12.75" customHeight="1">
      <c r="A33" s="50"/>
    </row>
    <row r="34" spans="1:1" ht="12.75" customHeight="1">
      <c r="A34" s="50"/>
    </row>
    <row r="35" spans="1:1" ht="12.75" customHeight="1">
      <c r="A35" s="50"/>
    </row>
    <row r="36" spans="1:1" ht="12.75" customHeight="1">
      <c r="A36" s="50"/>
    </row>
    <row r="37" spans="1:1" ht="12.75" customHeight="1">
      <c r="A37" s="50"/>
    </row>
    <row r="38" spans="1:1" ht="12.75" customHeight="1">
      <c r="A38" s="50"/>
    </row>
    <row r="39" spans="1:1" ht="12.75" customHeight="1">
      <c r="A39" s="50"/>
    </row>
    <row r="40" spans="1:1" ht="12.75" customHeight="1">
      <c r="A40" s="50"/>
    </row>
    <row r="41" spans="1:1" ht="12.75" customHeight="1">
      <c r="A41" s="51"/>
    </row>
    <row r="42" spans="1:1" ht="12.75" customHeight="1">
      <c r="A42" s="50"/>
    </row>
    <row r="43" spans="1:1" ht="12.75" customHeight="1">
      <c r="A43" s="50"/>
    </row>
    <row r="44" spans="1:1" ht="12.75" customHeight="1">
      <c r="A44" s="50"/>
    </row>
    <row r="45" spans="1:1" ht="26.25" customHeight="1">
      <c r="A45" s="50"/>
    </row>
    <row r="46" spans="1:1" ht="24" customHeight="1">
      <c r="A46" s="50"/>
    </row>
    <row r="47" spans="1:1" ht="12.75" customHeight="1">
      <c r="A47" s="50"/>
    </row>
    <row r="48" spans="1:1" ht="12.75" customHeight="1">
      <c r="A48" s="50"/>
    </row>
    <row r="49" spans="1:1" ht="12.75" customHeight="1">
      <c r="A49" s="50"/>
    </row>
    <row r="50" spans="1:1" ht="12.75" customHeight="1">
      <c r="A50" s="50"/>
    </row>
    <row r="51" spans="1:1" ht="12.75" customHeight="1">
      <c r="A51" s="50"/>
    </row>
    <row r="52" spans="1:1" ht="12.75" customHeight="1">
      <c r="A52" s="50"/>
    </row>
    <row r="53" spans="1:1" ht="12.75" customHeight="1">
      <c r="A53" s="50"/>
    </row>
    <row r="54" spans="1:1" ht="12.75" customHeight="1">
      <c r="A54" s="50"/>
    </row>
    <row r="55" spans="1:1" ht="12.75" customHeight="1">
      <c r="A55" s="50"/>
    </row>
    <row r="56" spans="1:1" ht="12.75" customHeight="1">
      <c r="A56" s="50"/>
    </row>
    <row r="57" spans="1:1" ht="12.75" customHeight="1">
      <c r="A57" s="50"/>
    </row>
    <row r="58" spans="1:1" ht="12.75" customHeight="1">
      <c r="A58" s="50"/>
    </row>
    <row r="59" spans="1:1" ht="12.75" customHeight="1">
      <c r="A59" s="50"/>
    </row>
    <row r="60" spans="1:1" ht="12.75" customHeight="1">
      <c r="A60" s="50"/>
    </row>
    <row r="61" spans="1:1" ht="12.75" customHeight="1">
      <c r="A61" s="50"/>
    </row>
    <row r="62" spans="1:1" ht="12.75" customHeight="1">
      <c r="A62" s="50"/>
    </row>
    <row r="63" spans="1:1" ht="12.75" customHeight="1">
      <c r="A63" s="50"/>
    </row>
    <row r="64" spans="1:1" ht="12.75" customHeight="1">
      <c r="A64" s="50"/>
    </row>
    <row r="65" spans="1:1" ht="12.75" customHeight="1">
      <c r="A65" s="50"/>
    </row>
    <row r="66" spans="1:1" ht="12.75" customHeight="1">
      <c r="A66" s="50"/>
    </row>
    <row r="67" spans="1:1" ht="12.75" customHeight="1">
      <c r="A67" s="50"/>
    </row>
    <row r="68" spans="1:1" ht="12.75" customHeight="1">
      <c r="A68" s="50"/>
    </row>
    <row r="69" spans="1:1" ht="12.75" customHeight="1">
      <c r="A69" s="50"/>
    </row>
    <row r="70" spans="1:1" ht="12.75" customHeight="1">
      <c r="A70" s="50"/>
    </row>
    <row r="71" spans="1:1" ht="12.75" customHeight="1">
      <c r="A71" s="50"/>
    </row>
    <row r="72" spans="1:1" ht="12.75" customHeight="1">
      <c r="A72" s="50"/>
    </row>
    <row r="73" spans="1:1" ht="12.75" customHeight="1">
      <c r="A73" s="50"/>
    </row>
    <row r="74" spans="1:1" ht="12.75" customHeight="1">
      <c r="A74" s="50"/>
    </row>
    <row r="75" spans="1:1" ht="12.75" customHeight="1">
      <c r="A75" s="50"/>
    </row>
    <row r="76" spans="1:1" ht="12.75" customHeight="1">
      <c r="A76" s="50"/>
    </row>
    <row r="77" spans="1:1" ht="12.75" customHeight="1">
      <c r="A77" s="50"/>
    </row>
    <row r="78" spans="1:1" ht="12.75" customHeight="1">
      <c r="A78" s="50"/>
    </row>
    <row r="79" spans="1:1" ht="12.75" customHeight="1">
      <c r="A79" s="50"/>
    </row>
    <row r="80" spans="1:1" ht="12.75" customHeight="1">
      <c r="A80" s="50"/>
    </row>
    <row r="81" spans="1:1" ht="12.75" customHeight="1">
      <c r="A81" s="50"/>
    </row>
    <row r="82" spans="1:1" ht="12.75" customHeight="1">
      <c r="A82" s="50"/>
    </row>
    <row r="83" spans="1:1" ht="12.75" customHeight="1">
      <c r="A83" s="50"/>
    </row>
    <row r="84" spans="1:1" ht="12.75" customHeight="1">
      <c r="A84" s="50"/>
    </row>
    <row r="85" spans="1:1" ht="12.75" customHeight="1">
      <c r="A85" s="50"/>
    </row>
    <row r="86" spans="1:1" ht="12.75" customHeight="1">
      <c r="A86" s="50"/>
    </row>
    <row r="87" spans="1:1" ht="12.75" customHeight="1">
      <c r="A87" s="50"/>
    </row>
    <row r="88" spans="1:1" ht="12.75" customHeight="1">
      <c r="A88" s="50"/>
    </row>
    <row r="89" spans="1:1" ht="12.75" customHeight="1">
      <c r="A89" s="50"/>
    </row>
    <row r="90" spans="1:1" ht="12.75" customHeight="1">
      <c r="A90" s="50"/>
    </row>
    <row r="91" spans="1:1" ht="12.75" customHeight="1">
      <c r="A91" s="50"/>
    </row>
    <row r="92" spans="1:1" ht="12.75" customHeight="1">
      <c r="A92" s="50"/>
    </row>
    <row r="93" spans="1:1" ht="12.75" customHeight="1">
      <c r="A93" s="50"/>
    </row>
    <row r="94" spans="1:1" ht="12.75" customHeight="1">
      <c r="A94" s="50"/>
    </row>
    <row r="95" spans="1:1" ht="12.75" customHeight="1">
      <c r="A95" s="50"/>
    </row>
    <row r="96" spans="1:1" ht="12.75" customHeight="1">
      <c r="A96" s="50"/>
    </row>
    <row r="97" spans="1:1" ht="12.75" customHeight="1">
      <c r="A97" s="50"/>
    </row>
    <row r="98" spans="1:1" ht="12.75" customHeight="1">
      <c r="A98" s="50"/>
    </row>
    <row r="99" spans="1:1" ht="12.75" customHeight="1">
      <c r="A99" s="50"/>
    </row>
    <row r="100" spans="1:1" ht="12.75" customHeight="1">
      <c r="A100" s="50"/>
    </row>
    <row r="101" spans="1:1" ht="12.75" customHeight="1">
      <c r="A101" s="50"/>
    </row>
    <row r="102" spans="1:1" ht="12.75" customHeight="1">
      <c r="A102" s="50"/>
    </row>
    <row r="103" spans="1:1" ht="12.75" customHeight="1">
      <c r="A103" s="50"/>
    </row>
    <row r="104" spans="1:1" ht="12.75" customHeight="1">
      <c r="A104" s="50"/>
    </row>
    <row r="105" spans="1:1" ht="12.75" customHeight="1">
      <c r="A105" s="50"/>
    </row>
    <row r="106" spans="1:1" ht="12.75" customHeight="1">
      <c r="A106" s="50"/>
    </row>
    <row r="107" spans="1:1" ht="12.75" customHeight="1">
      <c r="A107" s="50"/>
    </row>
    <row r="108" spans="1:1" ht="12.75" customHeight="1">
      <c r="A108" s="50"/>
    </row>
    <row r="109" spans="1:1" ht="12.75" customHeight="1">
      <c r="A109" s="50"/>
    </row>
    <row r="110" spans="1:1" ht="12.75" customHeight="1">
      <c r="A110" s="50"/>
    </row>
    <row r="111" spans="1:1" ht="12.75" customHeight="1">
      <c r="A111" s="50"/>
    </row>
    <row r="112" spans="1:1" ht="12.75" customHeight="1">
      <c r="A112" s="50"/>
    </row>
    <row r="113" spans="1:1" ht="12.75" customHeight="1">
      <c r="A113" s="50"/>
    </row>
    <row r="114" spans="1:1" ht="12.75" customHeight="1">
      <c r="A114" s="50"/>
    </row>
    <row r="115" spans="1:1" ht="12.75" customHeight="1">
      <c r="A115" s="50"/>
    </row>
    <row r="116" spans="1:1" ht="12.75" customHeight="1">
      <c r="A116" s="50"/>
    </row>
    <row r="117" spans="1:1" ht="12.75" customHeight="1">
      <c r="A117" s="50"/>
    </row>
    <row r="118" spans="1:1" ht="12.75" customHeight="1">
      <c r="A118" s="50"/>
    </row>
    <row r="119" spans="1:1" ht="12.75" customHeight="1">
      <c r="A119" s="50"/>
    </row>
    <row r="120" spans="1:1" ht="12.75" customHeight="1">
      <c r="A120" s="50"/>
    </row>
    <row r="121" spans="1:1" ht="12.75" customHeight="1">
      <c r="A121" s="50"/>
    </row>
    <row r="122" spans="1:1" ht="12.75" customHeight="1">
      <c r="A122" s="50"/>
    </row>
    <row r="123" spans="1:1" ht="12.75" customHeight="1">
      <c r="A123" s="50"/>
    </row>
    <row r="124" spans="1:1" ht="12.75" customHeight="1">
      <c r="A124" s="50"/>
    </row>
    <row r="125" spans="1:1" ht="12.75" customHeight="1">
      <c r="A125" s="50"/>
    </row>
    <row r="126" spans="1:1" ht="12.75" customHeight="1">
      <c r="A126" s="50"/>
    </row>
    <row r="127" spans="1:1" ht="12.75" customHeight="1">
      <c r="A127" s="50"/>
    </row>
    <row r="128" spans="1:1" ht="12.75" customHeight="1">
      <c r="A128" s="50"/>
    </row>
    <row r="129" spans="1:1" ht="12.75" customHeight="1">
      <c r="A129" s="50"/>
    </row>
    <row r="130" spans="1:1" ht="12.75" customHeight="1">
      <c r="A130" s="50"/>
    </row>
    <row r="131" spans="1:1" ht="12.75" customHeight="1">
      <c r="A131" s="50"/>
    </row>
  </sheetData>
  <mergeCells count="14">
    <mergeCell ref="A2:F2"/>
    <mergeCell ref="A3:F3"/>
    <mergeCell ref="A4:F4"/>
    <mergeCell ref="A7:A10"/>
    <mergeCell ref="B7:B9"/>
    <mergeCell ref="C7:C9"/>
    <mergeCell ref="D7:D9"/>
    <mergeCell ref="E7:E9"/>
    <mergeCell ref="F7:F9"/>
    <mergeCell ref="G7:G10"/>
    <mergeCell ref="H7:H10"/>
    <mergeCell ref="I7:I10"/>
    <mergeCell ref="J7:J10"/>
    <mergeCell ref="K7:K10"/>
  </mergeCells>
  <printOptions horizontalCentered="1"/>
  <pageMargins left="3.937007874015748E-2" right="3.937007874015748E-2" top="0.15748031496062992" bottom="0.15748031496062992" header="0.31496062992125984" footer="0.31496062992125984"/>
  <pageSetup scale="90" orientation="portrait" r:id="rId1"/>
  <headerFooter>
    <oddHeader>&amp;L&amp;"Arial,Normal"&amp;8Estados e Información Contable&amp;R&amp;"Arial,Normal"&amp;8 06</oddHeader>
    <oddFooter>&amp;C“Bajo protesta de decir verdad declaramos que los &amp;"Arial,Normal"&amp;9Estados Financieros y sus notas, son razonablemente correctos y son responsabilidad del emisor”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64"/>
  <sheetViews>
    <sheetView workbookViewId="0">
      <selection activeCell="L19" sqref="L19"/>
    </sheetView>
  </sheetViews>
  <sheetFormatPr baseColWidth="10" defaultColWidth="11.42578125" defaultRowHeight="11.25"/>
  <cols>
    <col min="1" max="1" width="2.28515625" style="10" customWidth="1"/>
    <col min="2" max="2" width="57" style="52" customWidth="1"/>
    <col min="3" max="7" width="16.28515625" style="10" customWidth="1"/>
    <col min="8" max="8" width="20" style="10" customWidth="1"/>
    <col min="9" max="9" width="11.42578125" style="10"/>
    <col min="10" max="10" width="12.85546875" style="10" bestFit="1" customWidth="1"/>
    <col min="11" max="16384" width="11.42578125" style="10"/>
  </cols>
  <sheetData>
    <row r="1" spans="2:8" ht="12.75">
      <c r="H1" s="5"/>
    </row>
    <row r="2" spans="2:8" ht="18.75" customHeight="1">
      <c r="B2" s="929" t="s">
        <v>452</v>
      </c>
      <c r="C2" s="929"/>
      <c r="D2" s="929"/>
      <c r="E2" s="929"/>
      <c r="F2" s="929"/>
      <c r="G2" s="929"/>
      <c r="H2" s="929"/>
    </row>
    <row r="3" spans="2:8" ht="18.75" customHeight="1">
      <c r="B3" s="929" t="s">
        <v>263</v>
      </c>
      <c r="C3" s="929"/>
      <c r="D3" s="929"/>
      <c r="E3" s="929"/>
      <c r="F3" s="929"/>
      <c r="G3" s="929"/>
      <c r="H3" s="929"/>
    </row>
    <row r="4" spans="2:8" ht="18.75" customHeight="1">
      <c r="B4" s="929" t="s">
        <v>1792</v>
      </c>
      <c r="C4" s="929"/>
      <c r="D4" s="929"/>
      <c r="E4" s="929"/>
      <c r="F4" s="929"/>
      <c r="G4" s="929"/>
      <c r="H4" s="929"/>
    </row>
    <row r="5" spans="2:8" ht="6.75" customHeight="1">
      <c r="H5" s="5"/>
    </row>
    <row r="6" spans="2:8" s="24" customFormat="1" ht="12.75">
      <c r="B6" s="954" t="s">
        <v>264</v>
      </c>
      <c r="C6" s="951" t="s">
        <v>265</v>
      </c>
      <c r="D6" s="952"/>
      <c r="E6" s="952"/>
      <c r="F6" s="952"/>
      <c r="G6" s="953"/>
      <c r="H6" s="948" t="s">
        <v>266</v>
      </c>
    </row>
    <row r="7" spans="2:8" s="24" customFormat="1" ht="25.5">
      <c r="B7" s="955"/>
      <c r="C7" s="53" t="s">
        <v>267</v>
      </c>
      <c r="D7" s="53" t="s">
        <v>268</v>
      </c>
      <c r="E7" s="53" t="s">
        <v>269</v>
      </c>
      <c r="F7" s="53" t="s">
        <v>270</v>
      </c>
      <c r="G7" s="53" t="s">
        <v>271</v>
      </c>
      <c r="H7" s="950"/>
    </row>
    <row r="8" spans="2:8" s="24" customFormat="1" ht="12.75">
      <c r="B8" s="956"/>
      <c r="C8" s="54" t="s">
        <v>272</v>
      </c>
      <c r="D8" s="54" t="s">
        <v>273</v>
      </c>
      <c r="E8" s="54" t="s">
        <v>274</v>
      </c>
      <c r="F8" s="54" t="s">
        <v>275</v>
      </c>
      <c r="G8" s="54" t="s">
        <v>276</v>
      </c>
      <c r="H8" s="54" t="s">
        <v>277</v>
      </c>
    </row>
    <row r="9" spans="2:8" ht="15.75" customHeight="1">
      <c r="B9" s="55" t="s">
        <v>129</v>
      </c>
      <c r="C9" s="56">
        <v>1505000</v>
      </c>
      <c r="D9" s="56">
        <v>0</v>
      </c>
      <c r="E9" s="56">
        <f>C9+D9</f>
        <v>1505000</v>
      </c>
      <c r="F9" s="56">
        <v>696961.65</v>
      </c>
      <c r="G9" s="56">
        <f>F9</f>
        <v>696961.65</v>
      </c>
      <c r="H9" s="181">
        <f>G9-C9</f>
        <v>-808038.35</v>
      </c>
    </row>
    <row r="10" spans="2:8" ht="15.75" customHeight="1">
      <c r="B10" s="55" t="s">
        <v>228</v>
      </c>
      <c r="C10" s="56"/>
      <c r="D10" s="56"/>
      <c r="E10" s="56"/>
      <c r="F10" s="56"/>
      <c r="G10" s="56"/>
      <c r="H10" s="181">
        <f t="shared" ref="H10:H22" si="0">G10-C10</f>
        <v>0</v>
      </c>
    </row>
    <row r="11" spans="2:8" ht="15.75" customHeight="1">
      <c r="B11" s="55" t="s">
        <v>133</v>
      </c>
      <c r="C11" s="56"/>
      <c r="D11" s="56"/>
      <c r="E11" s="56"/>
      <c r="F11" s="56"/>
      <c r="G11" s="56"/>
      <c r="H11" s="181">
        <f t="shared" si="0"/>
        <v>0</v>
      </c>
    </row>
    <row r="12" spans="2:8" ht="12.75">
      <c r="B12" s="57" t="s">
        <v>135</v>
      </c>
      <c r="C12" s="56">
        <v>347500</v>
      </c>
      <c r="D12" s="56">
        <v>0</v>
      </c>
      <c r="E12" s="56">
        <f>C12+D12</f>
        <v>347500</v>
      </c>
      <c r="F12" s="56">
        <v>43251</v>
      </c>
      <c r="G12" s="56">
        <f t="shared" ref="G12:G20" si="1">F12</f>
        <v>43251</v>
      </c>
      <c r="H12" s="181">
        <f>G12-C12</f>
        <v>-304249</v>
      </c>
    </row>
    <row r="13" spans="2:8" ht="15.75" customHeight="1">
      <c r="B13" s="55" t="s">
        <v>278</v>
      </c>
      <c r="C13" s="56">
        <v>33000</v>
      </c>
      <c r="D13" s="56">
        <v>0</v>
      </c>
      <c r="E13" s="56">
        <f t="shared" ref="E13:E20" si="2">C13+D13</f>
        <v>33000</v>
      </c>
      <c r="F13" s="56">
        <v>6679.12</v>
      </c>
      <c r="G13" s="56">
        <f t="shared" si="1"/>
        <v>6679.12</v>
      </c>
      <c r="H13" s="181">
        <f t="shared" si="0"/>
        <v>-26320.880000000001</v>
      </c>
    </row>
    <row r="14" spans="2:8" ht="15.75" customHeight="1">
      <c r="B14" s="55" t="s">
        <v>279</v>
      </c>
      <c r="C14" s="56">
        <v>0</v>
      </c>
      <c r="D14" s="56"/>
      <c r="E14" s="56">
        <f t="shared" si="2"/>
        <v>0</v>
      </c>
      <c r="F14" s="56">
        <v>0</v>
      </c>
      <c r="G14" s="56">
        <f t="shared" si="1"/>
        <v>0</v>
      </c>
      <c r="H14" s="181">
        <f t="shared" si="0"/>
        <v>0</v>
      </c>
    </row>
    <row r="15" spans="2:8" ht="15.75" customHeight="1">
      <c r="B15" s="55" t="s">
        <v>280</v>
      </c>
      <c r="C15" s="56">
        <v>0</v>
      </c>
      <c r="D15" s="56"/>
      <c r="E15" s="56">
        <f t="shared" si="2"/>
        <v>0</v>
      </c>
      <c r="F15" s="56"/>
      <c r="G15" s="56"/>
      <c r="H15" s="181">
        <f t="shared" si="0"/>
        <v>0</v>
      </c>
    </row>
    <row r="16" spans="2:8" ht="15.75" customHeight="1">
      <c r="B16" s="55" t="s">
        <v>281</v>
      </c>
      <c r="C16" s="56">
        <v>15000</v>
      </c>
      <c r="D16" s="56"/>
      <c r="E16" s="56">
        <f t="shared" si="2"/>
        <v>15000</v>
      </c>
      <c r="F16" s="56"/>
      <c r="G16" s="56"/>
      <c r="H16" s="181">
        <f t="shared" si="0"/>
        <v>-15000</v>
      </c>
    </row>
    <row r="17" spans="2:11" ht="15.75" hidden="1" customHeight="1">
      <c r="B17" s="55" t="s">
        <v>279</v>
      </c>
      <c r="C17" s="56"/>
      <c r="D17" s="56"/>
      <c r="E17" s="56"/>
      <c r="F17" s="56"/>
      <c r="G17" s="56"/>
      <c r="H17" s="181"/>
    </row>
    <row r="18" spans="2:11" ht="15.75" hidden="1" customHeight="1">
      <c r="B18" s="55" t="s">
        <v>280</v>
      </c>
      <c r="C18" s="56"/>
      <c r="D18" s="56"/>
      <c r="E18" s="56"/>
      <c r="F18" s="56"/>
      <c r="G18" s="56"/>
      <c r="H18" s="181"/>
    </row>
    <row r="19" spans="2:11" s="23" customFormat="1" ht="15.75" customHeight="1">
      <c r="B19" s="55" t="s">
        <v>282</v>
      </c>
      <c r="C19" s="56"/>
      <c r="D19" s="58"/>
      <c r="E19" s="56">
        <f t="shared" si="2"/>
        <v>0</v>
      </c>
      <c r="F19" s="58"/>
      <c r="G19" s="56"/>
      <c r="H19" s="181">
        <f t="shared" si="0"/>
        <v>0</v>
      </c>
    </row>
    <row r="20" spans="2:11" s="23" customFormat="1" ht="15.75" customHeight="1">
      <c r="B20" s="55" t="s">
        <v>145</v>
      </c>
      <c r="C20" s="56">
        <v>48991030</v>
      </c>
      <c r="D20" s="56">
        <v>0</v>
      </c>
      <c r="E20" s="56">
        <f t="shared" si="2"/>
        <v>48991030</v>
      </c>
      <c r="F20" s="56">
        <v>26968236.899999999</v>
      </c>
      <c r="G20" s="56">
        <f t="shared" si="1"/>
        <v>26968236.899999999</v>
      </c>
      <c r="H20" s="181">
        <f t="shared" si="0"/>
        <v>-22022793.100000001</v>
      </c>
    </row>
    <row r="21" spans="2:11" s="23" customFormat="1" ht="15.75" customHeight="1">
      <c r="B21" s="55" t="s">
        <v>168</v>
      </c>
      <c r="C21" s="56"/>
      <c r="D21" s="56"/>
      <c r="E21" s="56"/>
      <c r="F21" s="56"/>
      <c r="G21" s="56"/>
      <c r="H21" s="181">
        <f t="shared" si="0"/>
        <v>0</v>
      </c>
    </row>
    <row r="22" spans="2:11" ht="12.75">
      <c r="B22" s="55" t="s">
        <v>283</v>
      </c>
      <c r="C22" s="56"/>
      <c r="D22" s="56"/>
      <c r="E22" s="56"/>
      <c r="F22" s="56"/>
      <c r="G22" s="56"/>
      <c r="H22" s="181">
        <f t="shared" si="0"/>
        <v>0</v>
      </c>
    </row>
    <row r="23" spans="2:11" ht="12.75">
      <c r="B23" s="59" t="s">
        <v>284</v>
      </c>
      <c r="C23" s="60">
        <f t="shared" ref="C23:H23" si="3">C20+C16+C13+C12+C9</f>
        <v>50891530</v>
      </c>
      <c r="D23" s="60">
        <f t="shared" si="3"/>
        <v>0</v>
      </c>
      <c r="E23" s="60">
        <f t="shared" si="3"/>
        <v>50891530</v>
      </c>
      <c r="F23" s="60">
        <f t="shared" si="3"/>
        <v>27715128.669999998</v>
      </c>
      <c r="G23" s="60">
        <f t="shared" si="3"/>
        <v>27715128.669999998</v>
      </c>
      <c r="H23" s="946">
        <f t="shared" si="3"/>
        <v>-23176401.330000002</v>
      </c>
    </row>
    <row r="24" spans="2:11" ht="12.75">
      <c r="B24" s="941"/>
      <c r="C24" s="942"/>
      <c r="D24" s="942"/>
      <c r="E24" s="943"/>
      <c r="F24" s="944" t="s">
        <v>285</v>
      </c>
      <c r="G24" s="945"/>
      <c r="H24" s="947"/>
    </row>
    <row r="25" spans="2:11" ht="12.75">
      <c r="B25" s="948" t="s">
        <v>286</v>
      </c>
      <c r="C25" s="951" t="s">
        <v>265</v>
      </c>
      <c r="D25" s="952"/>
      <c r="E25" s="952"/>
      <c r="F25" s="952"/>
      <c r="G25" s="953"/>
      <c r="H25" s="948" t="s">
        <v>266</v>
      </c>
    </row>
    <row r="26" spans="2:11" ht="25.5">
      <c r="B26" s="949"/>
      <c r="C26" s="61" t="s">
        <v>267</v>
      </c>
      <c r="D26" s="53" t="s">
        <v>268</v>
      </c>
      <c r="E26" s="53" t="s">
        <v>269</v>
      </c>
      <c r="F26" s="53" t="s">
        <v>270</v>
      </c>
      <c r="G26" s="53" t="s">
        <v>271</v>
      </c>
      <c r="H26" s="950"/>
    </row>
    <row r="27" spans="2:11" ht="12.75">
      <c r="B27" s="950"/>
      <c r="C27" s="62" t="s">
        <v>272</v>
      </c>
      <c r="D27" s="54" t="s">
        <v>273</v>
      </c>
      <c r="E27" s="54" t="s">
        <v>274</v>
      </c>
      <c r="F27" s="54" t="s">
        <v>275</v>
      </c>
      <c r="G27" s="54" t="s">
        <v>276</v>
      </c>
      <c r="H27" s="54" t="s">
        <v>277</v>
      </c>
    </row>
    <row r="28" spans="2:11" s="24" customFormat="1" ht="15" customHeight="1">
      <c r="B28" s="63" t="s">
        <v>287</v>
      </c>
      <c r="C28" s="64"/>
      <c r="D28" s="65"/>
      <c r="E28" s="65"/>
      <c r="F28" s="66"/>
      <c r="G28" s="66"/>
      <c r="H28" s="64"/>
    </row>
    <row r="29" spans="2:11" ht="12.75">
      <c r="B29" s="67" t="s">
        <v>129</v>
      </c>
      <c r="C29" s="56">
        <f>C9</f>
        <v>1505000</v>
      </c>
      <c r="D29" s="183">
        <v>0</v>
      </c>
      <c r="E29" s="183">
        <f>C29+D29</f>
        <v>1505000</v>
      </c>
      <c r="F29" s="56">
        <f>F9</f>
        <v>696961.65</v>
      </c>
      <c r="G29" s="56">
        <f>F29</f>
        <v>696961.65</v>
      </c>
      <c r="H29" s="183">
        <f>G29-C29</f>
        <v>-808038.35</v>
      </c>
    </row>
    <row r="30" spans="2:11" ht="12.75">
      <c r="B30" s="67" t="s">
        <v>133</v>
      </c>
      <c r="C30" s="184"/>
      <c r="D30" s="184"/>
      <c r="E30" s="183"/>
      <c r="F30" s="56"/>
      <c r="G30" s="56"/>
      <c r="H30" s="183">
        <f t="shared" ref="H30:H48" si="4">G30-C30</f>
        <v>0</v>
      </c>
      <c r="J30" s="69"/>
    </row>
    <row r="31" spans="2:11" ht="12.75">
      <c r="B31" s="70" t="s">
        <v>135</v>
      </c>
      <c r="C31" s="56">
        <f>C12</f>
        <v>347500</v>
      </c>
      <c r="D31" s="183">
        <v>0</v>
      </c>
      <c r="E31" s="183">
        <f t="shared" ref="E31:E38" si="5">C31+D31</f>
        <v>347500</v>
      </c>
      <c r="F31" s="56">
        <f>F12</f>
        <v>43251</v>
      </c>
      <c r="G31" s="56">
        <f t="shared" ref="G31:G39" si="6">F31</f>
        <v>43251</v>
      </c>
      <c r="H31" s="183">
        <f>G31-C31</f>
        <v>-304249</v>
      </c>
      <c r="J31" s="69"/>
      <c r="K31" s="69"/>
    </row>
    <row r="32" spans="2:11" ht="12.75">
      <c r="B32" s="67" t="s">
        <v>278</v>
      </c>
      <c r="C32" s="56">
        <f>C13</f>
        <v>33000</v>
      </c>
      <c r="D32" s="183">
        <v>0</v>
      </c>
      <c r="E32" s="183">
        <f t="shared" si="5"/>
        <v>33000</v>
      </c>
      <c r="F32" s="56">
        <f>F13</f>
        <v>6679.12</v>
      </c>
      <c r="G32" s="56">
        <f t="shared" si="6"/>
        <v>6679.12</v>
      </c>
      <c r="H32" s="183">
        <f>G32-C32</f>
        <v>-26320.880000000001</v>
      </c>
    </row>
    <row r="33" spans="2:8" ht="12.75" hidden="1">
      <c r="B33" s="67" t="s">
        <v>279</v>
      </c>
      <c r="C33" s="56"/>
      <c r="D33" s="183"/>
      <c r="E33" s="183">
        <f t="shared" si="5"/>
        <v>0</v>
      </c>
      <c r="F33" s="56"/>
      <c r="G33" s="56">
        <f t="shared" si="6"/>
        <v>0</v>
      </c>
      <c r="H33" s="183"/>
    </row>
    <row r="34" spans="2:8" ht="15.75" hidden="1" customHeight="1">
      <c r="B34" s="67" t="s">
        <v>280</v>
      </c>
      <c r="C34" s="185"/>
      <c r="D34" s="185"/>
      <c r="E34" s="183">
        <f t="shared" si="5"/>
        <v>0</v>
      </c>
      <c r="G34" s="56">
        <f t="shared" si="6"/>
        <v>0</v>
      </c>
      <c r="H34" s="183">
        <f>G34-C34</f>
        <v>0</v>
      </c>
    </row>
    <row r="35" spans="2:8" ht="15.75" customHeight="1">
      <c r="B35" s="67" t="s">
        <v>281</v>
      </c>
      <c r="C35" s="56">
        <f>C16</f>
        <v>15000</v>
      </c>
      <c r="D35" s="185"/>
      <c r="E35" s="183">
        <f t="shared" si="5"/>
        <v>15000</v>
      </c>
      <c r="F35" s="185"/>
      <c r="G35" s="56"/>
      <c r="H35" s="183">
        <f>G35-C35</f>
        <v>-15000</v>
      </c>
    </row>
    <row r="36" spans="2:8" ht="15.75" hidden="1" customHeight="1">
      <c r="B36" s="67" t="s">
        <v>279</v>
      </c>
      <c r="C36" s="56"/>
      <c r="D36" s="185"/>
      <c r="E36" s="183">
        <f t="shared" si="5"/>
        <v>0</v>
      </c>
      <c r="F36" s="185"/>
      <c r="G36" s="56">
        <f t="shared" si="6"/>
        <v>0</v>
      </c>
      <c r="H36" s="183">
        <f t="shared" si="4"/>
        <v>0</v>
      </c>
    </row>
    <row r="37" spans="2:8" ht="15.75" hidden="1" customHeight="1">
      <c r="B37" s="67" t="s">
        <v>280</v>
      </c>
      <c r="C37" s="185"/>
      <c r="D37" s="185"/>
      <c r="E37" s="183"/>
      <c r="F37" s="185"/>
      <c r="G37" s="56">
        <f t="shared" si="6"/>
        <v>0</v>
      </c>
      <c r="H37" s="183">
        <f t="shared" si="4"/>
        <v>0</v>
      </c>
    </row>
    <row r="38" spans="2:8" s="23" customFormat="1" ht="15.75" customHeight="1">
      <c r="B38" s="67" t="s">
        <v>145</v>
      </c>
      <c r="C38" s="56">
        <f>C20</f>
        <v>48991030</v>
      </c>
      <c r="D38" s="185">
        <v>0</v>
      </c>
      <c r="E38" s="183">
        <f t="shared" si="5"/>
        <v>48991030</v>
      </c>
      <c r="F38" s="56">
        <f>F20</f>
        <v>26968236.899999999</v>
      </c>
      <c r="G38" s="56">
        <f t="shared" si="6"/>
        <v>26968236.899999999</v>
      </c>
      <c r="H38" s="183">
        <f t="shared" si="4"/>
        <v>-22022793.100000001</v>
      </c>
    </row>
    <row r="39" spans="2:8" s="23" customFormat="1" ht="15.75" customHeight="1">
      <c r="B39" s="67" t="s">
        <v>168</v>
      </c>
      <c r="C39" s="185"/>
      <c r="D39" s="185"/>
      <c r="E39" s="183"/>
      <c r="F39" s="185"/>
      <c r="G39" s="56">
        <f t="shared" si="6"/>
        <v>0</v>
      </c>
      <c r="H39" s="183">
        <f t="shared" si="4"/>
        <v>0</v>
      </c>
    </row>
    <row r="40" spans="2:8" s="23" customFormat="1" ht="15.75" customHeight="1">
      <c r="B40" s="55"/>
      <c r="C40" s="186"/>
      <c r="D40" s="186"/>
      <c r="E40" s="183"/>
      <c r="F40" s="186"/>
      <c r="G40" s="186"/>
      <c r="H40" s="183">
        <f t="shared" si="4"/>
        <v>0</v>
      </c>
    </row>
    <row r="41" spans="2:8" s="23" customFormat="1" ht="15.75" customHeight="1">
      <c r="B41" s="71" t="s">
        <v>288</v>
      </c>
      <c r="C41" s="186"/>
      <c r="D41" s="186"/>
      <c r="E41" s="183"/>
      <c r="F41" s="186"/>
      <c r="G41" s="186"/>
      <c r="H41" s="183">
        <f t="shared" si="4"/>
        <v>0</v>
      </c>
    </row>
    <row r="42" spans="2:8" s="23" customFormat="1" ht="15.75" customHeight="1">
      <c r="B42" s="67" t="s">
        <v>228</v>
      </c>
      <c r="C42" s="186"/>
      <c r="D42" s="186"/>
      <c r="E42" s="183"/>
      <c r="F42" s="186"/>
      <c r="G42" s="186"/>
      <c r="H42" s="183">
        <f t="shared" si="4"/>
        <v>0</v>
      </c>
    </row>
    <row r="43" spans="2:8" s="23" customFormat="1" ht="15.75" customHeight="1">
      <c r="B43" s="67" t="s">
        <v>282</v>
      </c>
      <c r="C43" s="186"/>
      <c r="D43" s="186"/>
      <c r="E43" s="183"/>
      <c r="F43" s="186"/>
      <c r="G43" s="186"/>
      <c r="H43" s="183">
        <f t="shared" si="4"/>
        <v>0</v>
      </c>
    </row>
    <row r="44" spans="2:8" s="23" customFormat="1" ht="15.75" customHeight="1">
      <c r="B44" s="67" t="s">
        <v>168</v>
      </c>
      <c r="C44" s="186"/>
      <c r="D44" s="186"/>
      <c r="E44" s="183"/>
      <c r="F44" s="186"/>
      <c r="G44" s="186"/>
      <c r="H44" s="183">
        <f t="shared" si="4"/>
        <v>0</v>
      </c>
    </row>
    <row r="45" spans="2:8" s="23" customFormat="1" ht="8.25" customHeight="1">
      <c r="B45" s="55"/>
      <c r="C45" s="186"/>
      <c r="D45" s="186"/>
      <c r="E45" s="186"/>
      <c r="F45" s="186"/>
      <c r="G45" s="186"/>
      <c r="H45" s="183">
        <f t="shared" si="4"/>
        <v>0</v>
      </c>
    </row>
    <row r="46" spans="2:8" ht="12.75">
      <c r="B46" s="71" t="s">
        <v>289</v>
      </c>
      <c r="C46" s="183"/>
      <c r="D46" s="183"/>
      <c r="E46" s="183"/>
      <c r="F46" s="183"/>
      <c r="G46" s="183"/>
      <c r="H46" s="183">
        <f t="shared" si="4"/>
        <v>0</v>
      </c>
    </row>
    <row r="47" spans="2:8" ht="12.75">
      <c r="B47" s="67" t="s">
        <v>289</v>
      </c>
      <c r="C47" s="184"/>
      <c r="D47" s="184"/>
      <c r="E47" s="184"/>
      <c r="F47" s="184"/>
      <c r="G47" s="184"/>
      <c r="H47" s="183">
        <f t="shared" si="4"/>
        <v>0</v>
      </c>
    </row>
    <row r="48" spans="2:8" ht="12.75">
      <c r="B48" s="55"/>
      <c r="C48" s="68"/>
      <c r="D48" s="68"/>
      <c r="E48" s="68"/>
      <c r="F48" s="68"/>
      <c r="G48" s="68"/>
      <c r="H48" s="182">
        <f t="shared" si="4"/>
        <v>0</v>
      </c>
    </row>
    <row r="49" spans="2:8" ht="12.75">
      <c r="B49" s="72" t="s">
        <v>284</v>
      </c>
      <c r="C49" s="73">
        <f>C38+C35+C31+C32+C29</f>
        <v>50891530</v>
      </c>
      <c r="D49" s="73">
        <f>D38+D35+D31+D32+D29</f>
        <v>0</v>
      </c>
      <c r="E49" s="73">
        <f>E38+E35+E31+E32+E29</f>
        <v>50891530</v>
      </c>
      <c r="F49" s="73">
        <f>F38+F35+F31+F32+F29</f>
        <v>27715128.669999998</v>
      </c>
      <c r="G49" s="73">
        <f>G38+G35+G31+G32+G29</f>
        <v>27715128.669999998</v>
      </c>
      <c r="H49" s="939">
        <f>H38+H35+H32+H31+H29</f>
        <v>-23176401.330000002</v>
      </c>
    </row>
    <row r="50" spans="2:8" ht="12.75">
      <c r="B50" s="941"/>
      <c r="C50" s="942"/>
      <c r="D50" s="942"/>
      <c r="E50" s="943"/>
      <c r="F50" s="944" t="s">
        <v>285</v>
      </c>
      <c r="G50" s="945"/>
      <c r="H50" s="940"/>
    </row>
    <row r="52" spans="2:8" ht="12.75">
      <c r="B52" s="74" t="s">
        <v>290</v>
      </c>
      <c r="E52" s="69"/>
      <c r="F52" s="69"/>
      <c r="G52" s="69"/>
    </row>
    <row r="53" spans="2:8">
      <c r="E53" s="69"/>
      <c r="F53" s="69"/>
      <c r="G53" s="69"/>
    </row>
    <row r="54" spans="2:8" customFormat="1" ht="15">
      <c r="C54" s="957"/>
      <c r="D54" s="957"/>
      <c r="E54" s="957"/>
      <c r="F54" s="957"/>
      <c r="G54" s="957"/>
      <c r="H54" s="957"/>
    </row>
    <row r="55" spans="2:8" customFormat="1" ht="15">
      <c r="C55" s="248"/>
      <c r="D55" s="248"/>
      <c r="E55" s="248"/>
      <c r="F55" s="248"/>
      <c r="G55" s="248"/>
      <c r="H55" s="248"/>
    </row>
    <row r="56" spans="2:8" customFormat="1" ht="15"/>
    <row r="57" spans="2:8" customFormat="1" ht="15">
      <c r="C57" s="957"/>
      <c r="D57" s="957"/>
      <c r="E57" s="957"/>
      <c r="F57" s="957"/>
      <c r="G57" s="957"/>
      <c r="H57" s="957"/>
    </row>
    <row r="58" spans="2:8" ht="20.25" customHeight="1"/>
    <row r="59" spans="2:8" ht="20.25" customHeight="1"/>
    <row r="60" spans="2:8" ht="20.25" customHeight="1"/>
    <row r="61" spans="2:8" ht="20.25" customHeight="1"/>
    <row r="62" spans="2:8" ht="20.25" customHeight="1"/>
    <row r="63" spans="2:8" ht="20.25" customHeight="1"/>
    <row r="64" spans="2:8" ht="11.25" customHeight="1"/>
  </sheetData>
  <mergeCells count="21">
    <mergeCell ref="C54:D54"/>
    <mergeCell ref="E54:F54"/>
    <mergeCell ref="G54:H54"/>
    <mergeCell ref="C57:D57"/>
    <mergeCell ref="E57:F57"/>
    <mergeCell ref="G57:H57"/>
    <mergeCell ref="B2:H2"/>
    <mergeCell ref="B3:H3"/>
    <mergeCell ref="B4:H4"/>
    <mergeCell ref="B6:B8"/>
    <mergeCell ref="C6:G6"/>
    <mergeCell ref="H6:H7"/>
    <mergeCell ref="H49:H50"/>
    <mergeCell ref="B50:E50"/>
    <mergeCell ref="F50:G50"/>
    <mergeCell ref="H23:H24"/>
    <mergeCell ref="B24:E24"/>
    <mergeCell ref="F24:G24"/>
    <mergeCell ref="B25:B27"/>
    <mergeCell ref="C25:G25"/>
    <mergeCell ref="H25:H26"/>
  </mergeCells>
  <printOptions horizontalCentered="1"/>
  <pageMargins left="3.937007874015748E-2" right="0" top="0" bottom="0" header="0.31496062992125984" footer="0.31496062992125984"/>
  <pageSetup scale="70" orientation="landscape" r:id="rId1"/>
  <headerFooter>
    <oddHeader>&amp;L&amp;"Arial,Normal"&amp;8Estados e Informes Presupuestarios&amp;R&amp;"Arial,Normal"&amp;8 08</oddHeader>
    <oddFooter>&amp;C&amp;"Arial,Normal"&amp;9“Bajo protesta de decir verdad declaramos que los Estados Financieros y sus notas, son razonablemente correctos y son responsabilidad del emisor”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101"/>
  <sheetViews>
    <sheetView workbookViewId="0">
      <selection activeCell="B89" sqref="B1:I89"/>
    </sheetView>
  </sheetViews>
  <sheetFormatPr baseColWidth="10" defaultColWidth="11.42578125" defaultRowHeight="12.75"/>
  <cols>
    <col min="1" max="1" width="0.5703125" style="75" customWidth="1"/>
    <col min="2" max="2" width="6.28515625" style="77" bestFit="1" customWidth="1"/>
    <col min="3" max="3" width="64.5703125" style="77" customWidth="1"/>
    <col min="4" max="4" width="13.7109375" style="78" customWidth="1"/>
    <col min="5" max="5" width="15" style="78" customWidth="1"/>
    <col min="6" max="6" width="16.85546875" style="78" customWidth="1"/>
    <col min="7" max="7" width="14.85546875" style="78" customWidth="1"/>
    <col min="8" max="8" width="13.7109375" style="78" customWidth="1"/>
    <col min="9" max="9" width="16.28515625" style="78" customWidth="1"/>
    <col min="10" max="16384" width="11.42578125" style="75"/>
  </cols>
  <sheetData>
    <row r="2" spans="2:9" ht="15.75" customHeight="1">
      <c r="B2" s="959" t="s">
        <v>452</v>
      </c>
      <c r="C2" s="959"/>
      <c r="D2" s="959"/>
      <c r="E2" s="959"/>
      <c r="F2" s="959"/>
      <c r="G2" s="959"/>
      <c r="H2" s="959"/>
      <c r="I2" s="959"/>
    </row>
    <row r="3" spans="2:9" ht="15.75" customHeight="1">
      <c r="B3" s="960" t="s">
        <v>291</v>
      </c>
      <c r="C3" s="960"/>
      <c r="D3" s="960"/>
      <c r="E3" s="960"/>
      <c r="F3" s="960"/>
      <c r="G3" s="960"/>
      <c r="H3" s="960"/>
      <c r="I3" s="960"/>
    </row>
    <row r="4" spans="2:9" ht="15.75" customHeight="1">
      <c r="B4" s="960" t="s">
        <v>292</v>
      </c>
      <c r="C4" s="960"/>
      <c r="D4" s="960"/>
      <c r="E4" s="960"/>
      <c r="F4" s="960"/>
      <c r="G4" s="960"/>
      <c r="H4" s="960"/>
      <c r="I4" s="960"/>
    </row>
    <row r="5" spans="2:9" ht="15.75" customHeight="1">
      <c r="B5" s="960" t="s">
        <v>1793</v>
      </c>
      <c r="C5" s="960"/>
      <c r="D5" s="960"/>
      <c r="E5" s="960"/>
      <c r="F5" s="960"/>
      <c r="G5" s="960"/>
      <c r="H5" s="960"/>
      <c r="I5" s="960"/>
    </row>
    <row r="6" spans="2:9" ht="13.5" thickBot="1">
      <c r="B6" s="76"/>
      <c r="H6" s="79"/>
      <c r="I6" s="80"/>
    </row>
    <row r="7" spans="2:9" s="81" customFormat="1">
      <c r="B7" s="961" t="s">
        <v>253</v>
      </c>
      <c r="C7" s="962"/>
      <c r="D7" s="967" t="s">
        <v>293</v>
      </c>
      <c r="E7" s="968"/>
      <c r="F7" s="968"/>
      <c r="G7" s="968"/>
      <c r="H7" s="969"/>
      <c r="I7" s="970" t="s">
        <v>294</v>
      </c>
    </row>
    <row r="8" spans="2:9" ht="26.25" thickBot="1">
      <c r="B8" s="963"/>
      <c r="C8" s="964"/>
      <c r="D8" s="82" t="s">
        <v>295</v>
      </c>
      <c r="E8" s="82" t="s">
        <v>296</v>
      </c>
      <c r="F8" s="82" t="s">
        <v>297</v>
      </c>
      <c r="G8" s="82" t="s">
        <v>270</v>
      </c>
      <c r="H8" s="82" t="s">
        <v>298</v>
      </c>
      <c r="I8" s="971"/>
    </row>
    <row r="9" spans="2:9" ht="15" customHeight="1" thickBot="1">
      <c r="B9" s="965"/>
      <c r="C9" s="966"/>
      <c r="D9" s="83">
        <v>1</v>
      </c>
      <c r="E9" s="83">
        <v>2</v>
      </c>
      <c r="F9" s="83" t="s">
        <v>299</v>
      </c>
      <c r="G9" s="83">
        <v>4</v>
      </c>
      <c r="H9" s="83">
        <v>5</v>
      </c>
      <c r="I9" s="83" t="s">
        <v>300</v>
      </c>
    </row>
    <row r="10" spans="2:9" s="86" customFormat="1" ht="15" customHeight="1">
      <c r="B10" s="84">
        <v>1000</v>
      </c>
      <c r="C10" s="85" t="s">
        <v>163</v>
      </c>
      <c r="D10" s="187">
        <f>SUM(D11:D17)</f>
        <v>13320000</v>
      </c>
      <c r="E10" s="187">
        <f>SUM(E11:E17)</f>
        <v>0</v>
      </c>
      <c r="F10" s="187">
        <f>D10+E10</f>
        <v>13320000</v>
      </c>
      <c r="G10" s="187">
        <f>SUM(G11:G17)</f>
        <v>5998813.1699999999</v>
      </c>
      <c r="H10" s="187">
        <f>SUM(H11:H17)</f>
        <v>5998813.1699999999</v>
      </c>
      <c r="I10" s="187">
        <f>F10-G10</f>
        <v>7321186.8300000001</v>
      </c>
    </row>
    <row r="11" spans="2:9" s="86" customFormat="1" ht="15" customHeight="1">
      <c r="B11" s="87">
        <v>1100</v>
      </c>
      <c r="C11" s="88" t="s">
        <v>301</v>
      </c>
      <c r="D11" s="189">
        <v>12200000</v>
      </c>
      <c r="E11" s="189">
        <v>0</v>
      </c>
      <c r="F11" s="189">
        <f>D11+E11</f>
        <v>12200000</v>
      </c>
      <c r="G11" s="189">
        <v>5993290.5800000001</v>
      </c>
      <c r="H11" s="189">
        <f>G11</f>
        <v>5993290.5800000001</v>
      </c>
      <c r="I11" s="187">
        <f t="shared" ref="I11:I73" si="0">F11-G11</f>
        <v>6206709.4199999999</v>
      </c>
    </row>
    <row r="12" spans="2:9" s="86" customFormat="1" ht="15" customHeight="1">
      <c r="B12" s="87">
        <v>1200</v>
      </c>
      <c r="C12" s="88" t="s">
        <v>302</v>
      </c>
      <c r="D12" s="189">
        <v>55000</v>
      </c>
      <c r="E12" s="189"/>
      <c r="F12" s="189">
        <f>D12+E12</f>
        <v>55000</v>
      </c>
      <c r="G12" s="189">
        <v>5522.59</v>
      </c>
      <c r="H12" s="189">
        <f>G12</f>
        <v>5522.59</v>
      </c>
      <c r="I12" s="187">
        <f t="shared" si="0"/>
        <v>49477.41</v>
      </c>
    </row>
    <row r="13" spans="2:9" s="86" customFormat="1" ht="15" customHeight="1">
      <c r="B13" s="87">
        <v>1300</v>
      </c>
      <c r="C13" s="88" t="s">
        <v>303</v>
      </c>
      <c r="D13" s="189">
        <v>980000</v>
      </c>
      <c r="E13" s="189">
        <v>0</v>
      </c>
      <c r="F13" s="189">
        <f t="shared" ref="F13:F76" si="1">D13+E13</f>
        <v>980000</v>
      </c>
      <c r="G13" s="189">
        <v>0</v>
      </c>
      <c r="H13" s="189">
        <f>G13</f>
        <v>0</v>
      </c>
      <c r="I13" s="187">
        <f t="shared" si="0"/>
        <v>980000</v>
      </c>
    </row>
    <row r="14" spans="2:9" s="86" customFormat="1" ht="15" customHeight="1">
      <c r="B14" s="87">
        <v>1400</v>
      </c>
      <c r="C14" s="88" t="s">
        <v>304</v>
      </c>
      <c r="D14" s="189"/>
      <c r="E14" s="189"/>
      <c r="F14" s="189">
        <f t="shared" si="1"/>
        <v>0</v>
      </c>
      <c r="G14" s="189"/>
      <c r="H14" s="189"/>
      <c r="I14" s="187">
        <f t="shared" si="0"/>
        <v>0</v>
      </c>
    </row>
    <row r="15" spans="2:9" s="86" customFormat="1" ht="15" customHeight="1">
      <c r="B15" s="87">
        <v>1500</v>
      </c>
      <c r="C15" s="88" t="s">
        <v>305</v>
      </c>
      <c r="D15" s="189">
        <v>50000</v>
      </c>
      <c r="E15" s="189">
        <v>0</v>
      </c>
      <c r="F15" s="189">
        <f t="shared" si="1"/>
        <v>50000</v>
      </c>
      <c r="G15" s="189"/>
      <c r="H15" s="189"/>
      <c r="I15" s="187">
        <f t="shared" si="0"/>
        <v>50000</v>
      </c>
    </row>
    <row r="16" spans="2:9" s="86" customFormat="1" ht="15" customHeight="1">
      <c r="B16" s="87">
        <v>1600</v>
      </c>
      <c r="C16" s="88" t="s">
        <v>306</v>
      </c>
      <c r="D16" s="189"/>
      <c r="E16" s="189"/>
      <c r="F16" s="189">
        <f t="shared" si="1"/>
        <v>0</v>
      </c>
      <c r="G16" s="189"/>
      <c r="H16" s="189"/>
      <c r="I16" s="187">
        <f t="shared" si="0"/>
        <v>0</v>
      </c>
    </row>
    <row r="17" spans="2:9" s="86" customFormat="1" ht="15" customHeight="1">
      <c r="B17" s="87">
        <v>1700</v>
      </c>
      <c r="C17" s="88" t="s">
        <v>307</v>
      </c>
      <c r="D17" s="189">
        <v>35000</v>
      </c>
      <c r="E17" s="189"/>
      <c r="F17" s="189">
        <f t="shared" si="1"/>
        <v>35000</v>
      </c>
      <c r="G17" s="189"/>
      <c r="H17" s="189"/>
      <c r="I17" s="187">
        <f t="shared" si="0"/>
        <v>35000</v>
      </c>
    </row>
    <row r="18" spans="2:9" s="86" customFormat="1" ht="15" customHeight="1">
      <c r="B18" s="89">
        <v>2000</v>
      </c>
      <c r="C18" s="90" t="s">
        <v>165</v>
      </c>
      <c r="D18" s="188">
        <f t="shared" ref="D18:I18" si="2">SUM(D19:D27)</f>
        <v>8630000</v>
      </c>
      <c r="E18" s="188">
        <f t="shared" si="2"/>
        <v>54735.5</v>
      </c>
      <c r="F18" s="188">
        <f t="shared" si="2"/>
        <v>8684735.5</v>
      </c>
      <c r="G18" s="188">
        <f t="shared" si="2"/>
        <v>4769568.3299999991</v>
      </c>
      <c r="H18" s="188">
        <f t="shared" si="2"/>
        <v>4769568.3299999991</v>
      </c>
      <c r="I18" s="188">
        <f t="shared" si="2"/>
        <v>3915167.17</v>
      </c>
    </row>
    <row r="19" spans="2:9" s="86" customFormat="1" ht="15" customHeight="1">
      <c r="B19" s="87">
        <v>2100</v>
      </c>
      <c r="C19" s="88" t="s">
        <v>308</v>
      </c>
      <c r="D19" s="190">
        <v>550000</v>
      </c>
      <c r="E19" s="190">
        <v>-95264.5</v>
      </c>
      <c r="F19" s="189">
        <f t="shared" si="1"/>
        <v>454735.5</v>
      </c>
      <c r="G19" s="190">
        <v>87103.16</v>
      </c>
      <c r="H19" s="190">
        <f>G19</f>
        <v>87103.16</v>
      </c>
      <c r="I19" s="187">
        <f t="shared" si="0"/>
        <v>367632.33999999997</v>
      </c>
    </row>
    <row r="20" spans="2:9" s="86" customFormat="1" ht="15" customHeight="1">
      <c r="B20" s="87">
        <v>2200</v>
      </c>
      <c r="C20" s="88" t="s">
        <v>309</v>
      </c>
      <c r="D20" s="190">
        <v>300000</v>
      </c>
      <c r="E20" s="190">
        <v>-150000</v>
      </c>
      <c r="F20" s="189">
        <f t="shared" si="1"/>
        <v>150000</v>
      </c>
      <c r="G20" s="190">
        <v>0</v>
      </c>
      <c r="H20" s="190">
        <v>0</v>
      </c>
      <c r="I20" s="187">
        <f t="shared" si="0"/>
        <v>150000</v>
      </c>
    </row>
    <row r="21" spans="2:9" s="86" customFormat="1" ht="15" customHeight="1">
      <c r="B21" s="87">
        <v>2300</v>
      </c>
      <c r="C21" s="88" t="s">
        <v>310</v>
      </c>
      <c r="D21" s="190"/>
      <c r="E21" s="190"/>
      <c r="F21" s="189">
        <f t="shared" si="1"/>
        <v>0</v>
      </c>
      <c r="G21" s="190">
        <v>0</v>
      </c>
      <c r="H21" s="190"/>
      <c r="I21" s="187">
        <f t="shared" si="0"/>
        <v>0</v>
      </c>
    </row>
    <row r="22" spans="2:9" s="86" customFormat="1" ht="15" customHeight="1">
      <c r="B22" s="87">
        <v>2400</v>
      </c>
      <c r="C22" s="88" t="s">
        <v>311</v>
      </c>
      <c r="D22" s="190">
        <v>1580000</v>
      </c>
      <c r="E22" s="190">
        <v>300000</v>
      </c>
      <c r="F22" s="189">
        <f t="shared" si="1"/>
        <v>1880000</v>
      </c>
      <c r="G22" s="190">
        <v>1125370</v>
      </c>
      <c r="H22" s="190">
        <f t="shared" ref="H22:H27" si="3">G22</f>
        <v>1125370</v>
      </c>
      <c r="I22" s="187">
        <f t="shared" si="0"/>
        <v>754630</v>
      </c>
    </row>
    <row r="23" spans="2:9" s="86" customFormat="1" ht="15" customHeight="1">
      <c r="B23" s="87">
        <v>2500</v>
      </c>
      <c r="C23" s="88" t="s">
        <v>312</v>
      </c>
      <c r="D23" s="190">
        <v>50000</v>
      </c>
      <c r="E23" s="190"/>
      <c r="F23" s="189">
        <f t="shared" si="1"/>
        <v>50000</v>
      </c>
      <c r="G23" s="190">
        <v>0</v>
      </c>
      <c r="H23" s="190">
        <f>G23</f>
        <v>0</v>
      </c>
      <c r="I23" s="187">
        <f t="shared" si="0"/>
        <v>50000</v>
      </c>
    </row>
    <row r="24" spans="2:9" s="86" customFormat="1" ht="15" customHeight="1">
      <c r="B24" s="87">
        <v>2600</v>
      </c>
      <c r="C24" s="88" t="s">
        <v>313</v>
      </c>
      <c r="D24" s="190">
        <v>5100000</v>
      </c>
      <c r="E24" s="190">
        <v>0</v>
      </c>
      <c r="F24" s="189">
        <f t="shared" si="1"/>
        <v>5100000</v>
      </c>
      <c r="G24" s="190">
        <v>3268139.61</v>
      </c>
      <c r="H24" s="190">
        <f t="shared" si="3"/>
        <v>3268139.61</v>
      </c>
      <c r="I24" s="187">
        <f t="shared" si="0"/>
        <v>1831860.3900000001</v>
      </c>
    </row>
    <row r="25" spans="2:9" s="86" customFormat="1" ht="15" customHeight="1">
      <c r="B25" s="87">
        <v>2700</v>
      </c>
      <c r="C25" s="88" t="s">
        <v>314</v>
      </c>
      <c r="D25" s="190">
        <v>100000</v>
      </c>
      <c r="E25" s="190"/>
      <c r="F25" s="189">
        <f t="shared" si="1"/>
        <v>100000</v>
      </c>
      <c r="G25" s="190"/>
      <c r="H25" s="190"/>
      <c r="I25" s="187">
        <f t="shared" si="0"/>
        <v>100000</v>
      </c>
    </row>
    <row r="26" spans="2:9" s="86" customFormat="1" ht="15" customHeight="1">
      <c r="B26" s="87">
        <v>2800</v>
      </c>
      <c r="C26" s="88" t="s">
        <v>315</v>
      </c>
      <c r="D26" s="190"/>
      <c r="E26" s="190"/>
      <c r="F26" s="189">
        <f t="shared" si="1"/>
        <v>0</v>
      </c>
      <c r="G26" s="190"/>
      <c r="H26" s="190"/>
      <c r="I26" s="187">
        <f t="shared" si="0"/>
        <v>0</v>
      </c>
    </row>
    <row r="27" spans="2:9" s="86" customFormat="1" ht="15" customHeight="1">
      <c r="B27" s="87">
        <v>2900</v>
      </c>
      <c r="C27" s="88" t="s">
        <v>316</v>
      </c>
      <c r="D27" s="190">
        <v>950000</v>
      </c>
      <c r="E27" s="190">
        <v>0</v>
      </c>
      <c r="F27" s="189">
        <f t="shared" si="1"/>
        <v>950000</v>
      </c>
      <c r="G27" s="190">
        <v>288955.56</v>
      </c>
      <c r="H27" s="190">
        <f t="shared" si="3"/>
        <v>288955.56</v>
      </c>
      <c r="I27" s="187">
        <f t="shared" si="0"/>
        <v>661044.43999999994</v>
      </c>
    </row>
    <row r="28" spans="2:9" s="86" customFormat="1" ht="15" customHeight="1">
      <c r="B28" s="89">
        <v>3000</v>
      </c>
      <c r="C28" s="90" t="s">
        <v>167</v>
      </c>
      <c r="D28" s="188">
        <f t="shared" ref="D28:I28" si="4">SUM(D29:D37)</f>
        <v>9922822.9499999993</v>
      </c>
      <c r="E28" s="188">
        <f t="shared" si="4"/>
        <v>-706583</v>
      </c>
      <c r="F28" s="188">
        <f t="shared" si="4"/>
        <v>9216239.9499999993</v>
      </c>
      <c r="G28" s="188">
        <f t="shared" si="4"/>
        <v>4154916.0799999996</v>
      </c>
      <c r="H28" s="188">
        <f t="shared" si="4"/>
        <v>4154916.0799999996</v>
      </c>
      <c r="I28" s="188">
        <f t="shared" si="4"/>
        <v>5061323.870000001</v>
      </c>
    </row>
    <row r="29" spans="2:9" s="86" customFormat="1" ht="15" customHeight="1">
      <c r="B29" s="87">
        <v>3100</v>
      </c>
      <c r="C29" s="88" t="s">
        <v>317</v>
      </c>
      <c r="D29" s="190">
        <v>1910000</v>
      </c>
      <c r="E29" s="190">
        <v>-90000</v>
      </c>
      <c r="F29" s="189">
        <f t="shared" si="1"/>
        <v>1820000</v>
      </c>
      <c r="G29" s="190">
        <v>822718.76</v>
      </c>
      <c r="H29" s="190">
        <f>G29</f>
        <v>822718.76</v>
      </c>
      <c r="I29" s="187">
        <f t="shared" si="0"/>
        <v>997281.24</v>
      </c>
    </row>
    <row r="30" spans="2:9" s="86" customFormat="1" ht="15" customHeight="1">
      <c r="B30" s="87">
        <v>3200</v>
      </c>
      <c r="C30" s="88" t="s">
        <v>318</v>
      </c>
      <c r="D30" s="190">
        <v>3500000</v>
      </c>
      <c r="E30" s="190">
        <v>0</v>
      </c>
      <c r="F30" s="189">
        <f t="shared" si="1"/>
        <v>3500000</v>
      </c>
      <c r="G30" s="190">
        <v>1954200</v>
      </c>
      <c r="H30" s="190">
        <f t="shared" ref="H30:H37" si="5">G30</f>
        <v>1954200</v>
      </c>
      <c r="I30" s="187">
        <f t="shared" si="0"/>
        <v>1545800</v>
      </c>
    </row>
    <row r="31" spans="2:9" s="86" customFormat="1" ht="15" customHeight="1">
      <c r="B31" s="87">
        <v>3300</v>
      </c>
      <c r="C31" s="88" t="s">
        <v>319</v>
      </c>
      <c r="D31" s="190">
        <v>763372.95</v>
      </c>
      <c r="E31" s="190">
        <v>-616583</v>
      </c>
      <c r="F31" s="189">
        <f t="shared" si="1"/>
        <v>146789.94999999995</v>
      </c>
      <c r="G31" s="190">
        <v>0</v>
      </c>
      <c r="H31" s="190">
        <f t="shared" si="5"/>
        <v>0</v>
      </c>
      <c r="I31" s="187">
        <f t="shared" si="0"/>
        <v>146789.94999999995</v>
      </c>
    </row>
    <row r="32" spans="2:9" s="86" customFormat="1" ht="15" customHeight="1">
      <c r="B32" s="87">
        <v>3400</v>
      </c>
      <c r="C32" s="88" t="s">
        <v>320</v>
      </c>
      <c r="D32" s="190">
        <v>70000</v>
      </c>
      <c r="E32" s="190">
        <v>0</v>
      </c>
      <c r="F32" s="189">
        <f t="shared" si="1"/>
        <v>70000</v>
      </c>
      <c r="G32" s="190">
        <v>14966.28</v>
      </c>
      <c r="H32" s="190">
        <f t="shared" si="5"/>
        <v>14966.28</v>
      </c>
      <c r="I32" s="187">
        <f t="shared" si="0"/>
        <v>55033.72</v>
      </c>
    </row>
    <row r="33" spans="2:9" s="86" customFormat="1" ht="15" customHeight="1">
      <c r="B33" s="87">
        <v>3500</v>
      </c>
      <c r="C33" s="88" t="s">
        <v>321</v>
      </c>
      <c r="D33" s="190">
        <v>1250000</v>
      </c>
      <c r="E33" s="190">
        <v>0</v>
      </c>
      <c r="F33" s="189">
        <f t="shared" si="1"/>
        <v>1250000</v>
      </c>
      <c r="G33" s="190">
        <v>114290.96</v>
      </c>
      <c r="H33" s="190">
        <f>G33</f>
        <v>114290.96</v>
      </c>
      <c r="I33" s="187">
        <f t="shared" si="0"/>
        <v>1135709.04</v>
      </c>
    </row>
    <row r="34" spans="2:9" s="86" customFormat="1" ht="15" customHeight="1">
      <c r="B34" s="87">
        <v>3600</v>
      </c>
      <c r="C34" s="88" t="s">
        <v>322</v>
      </c>
      <c r="D34" s="190">
        <v>50000</v>
      </c>
      <c r="E34" s="190">
        <v>0</v>
      </c>
      <c r="F34" s="189">
        <f t="shared" si="1"/>
        <v>50000</v>
      </c>
      <c r="G34" s="190"/>
      <c r="H34" s="190">
        <f t="shared" si="5"/>
        <v>0</v>
      </c>
      <c r="I34" s="187">
        <f t="shared" si="0"/>
        <v>50000</v>
      </c>
    </row>
    <row r="35" spans="2:9" s="86" customFormat="1" ht="15" customHeight="1">
      <c r="B35" s="87">
        <v>3700</v>
      </c>
      <c r="C35" s="88" t="s">
        <v>323</v>
      </c>
      <c r="D35" s="190">
        <v>40000</v>
      </c>
      <c r="E35" s="190"/>
      <c r="F35" s="189">
        <f t="shared" si="1"/>
        <v>40000</v>
      </c>
      <c r="G35" s="190">
        <v>0</v>
      </c>
      <c r="H35" s="190">
        <f t="shared" si="5"/>
        <v>0</v>
      </c>
      <c r="I35" s="187">
        <f t="shared" si="0"/>
        <v>40000</v>
      </c>
    </row>
    <row r="36" spans="2:9" s="86" customFormat="1" ht="15" customHeight="1">
      <c r="B36" s="87">
        <v>3800</v>
      </c>
      <c r="C36" s="88" t="s">
        <v>324</v>
      </c>
      <c r="D36" s="190">
        <v>1900000</v>
      </c>
      <c r="E36" s="190">
        <v>0</v>
      </c>
      <c r="F36" s="189">
        <f t="shared" si="1"/>
        <v>1900000</v>
      </c>
      <c r="G36" s="190">
        <v>1060517.08</v>
      </c>
      <c r="H36" s="190">
        <f>G36</f>
        <v>1060517.08</v>
      </c>
      <c r="I36" s="187">
        <f t="shared" si="0"/>
        <v>839482.91999999993</v>
      </c>
    </row>
    <row r="37" spans="2:9" s="86" customFormat="1" ht="15" customHeight="1">
      <c r="B37" s="87">
        <v>3900</v>
      </c>
      <c r="C37" s="88" t="s">
        <v>325</v>
      </c>
      <c r="D37" s="190">
        <v>439450</v>
      </c>
      <c r="E37" s="190">
        <v>0</v>
      </c>
      <c r="F37" s="189">
        <f t="shared" si="1"/>
        <v>439450</v>
      </c>
      <c r="G37" s="190">
        <v>188223</v>
      </c>
      <c r="H37" s="190">
        <f t="shared" si="5"/>
        <v>188223</v>
      </c>
      <c r="I37" s="187">
        <f t="shared" si="0"/>
        <v>251227</v>
      </c>
    </row>
    <row r="38" spans="2:9" s="86" customFormat="1" ht="15" customHeight="1">
      <c r="B38" s="89">
        <v>4000</v>
      </c>
      <c r="C38" s="90" t="s">
        <v>168</v>
      </c>
      <c r="D38" s="188">
        <f>SUM(D39:D47)</f>
        <v>6053909.0499999998</v>
      </c>
      <c r="E38" s="188">
        <f>SUM(E39:E47)</f>
        <v>0</v>
      </c>
      <c r="F38" s="188">
        <f>SUM(F39:F47)</f>
        <v>6053909.0499999998</v>
      </c>
      <c r="G38" s="188">
        <f>SUM(G39:G47)</f>
        <v>3692027.63</v>
      </c>
      <c r="H38" s="188">
        <f>SUM(H39:H47)</f>
        <v>3692027.63</v>
      </c>
      <c r="I38" s="187">
        <f t="shared" si="0"/>
        <v>2361881.42</v>
      </c>
    </row>
    <row r="39" spans="2:9" s="86" customFormat="1" ht="15" customHeight="1">
      <c r="B39" s="87">
        <v>4100</v>
      </c>
      <c r="C39" s="88" t="s">
        <v>170</v>
      </c>
      <c r="D39" s="190"/>
      <c r="E39" s="190"/>
      <c r="F39" s="189">
        <f t="shared" si="1"/>
        <v>0</v>
      </c>
      <c r="G39" s="190"/>
      <c r="H39" s="190"/>
      <c r="I39" s="187">
        <f t="shared" si="0"/>
        <v>0</v>
      </c>
    </row>
    <row r="40" spans="2:9" s="86" customFormat="1" ht="15" customHeight="1">
      <c r="B40" s="87">
        <v>4200</v>
      </c>
      <c r="C40" s="88" t="s">
        <v>172</v>
      </c>
      <c r="D40" s="190"/>
      <c r="E40" s="190"/>
      <c r="F40" s="189">
        <f t="shared" si="1"/>
        <v>0</v>
      </c>
      <c r="G40" s="190"/>
      <c r="H40" s="190"/>
      <c r="I40" s="187">
        <f t="shared" si="0"/>
        <v>0</v>
      </c>
    </row>
    <row r="41" spans="2:9" s="86" customFormat="1" ht="15" customHeight="1">
      <c r="B41" s="87">
        <v>4300</v>
      </c>
      <c r="C41" s="88" t="s">
        <v>174</v>
      </c>
      <c r="D41" s="190"/>
      <c r="E41" s="190"/>
      <c r="F41" s="189">
        <f t="shared" si="1"/>
        <v>0</v>
      </c>
      <c r="G41" s="190"/>
      <c r="H41" s="190"/>
      <c r="I41" s="187">
        <f t="shared" si="0"/>
        <v>0</v>
      </c>
    </row>
    <row r="42" spans="2:9" s="86" customFormat="1" ht="15" customHeight="1">
      <c r="B42" s="87">
        <v>4400</v>
      </c>
      <c r="C42" s="88" t="s">
        <v>326</v>
      </c>
      <c r="D42" s="190">
        <v>6003909.0499999998</v>
      </c>
      <c r="E42" s="190">
        <v>0</v>
      </c>
      <c r="F42" s="189">
        <f t="shared" si="1"/>
        <v>6003909.0499999998</v>
      </c>
      <c r="G42" s="190">
        <v>3692027.63</v>
      </c>
      <c r="H42" s="190">
        <f>G42</f>
        <v>3692027.63</v>
      </c>
      <c r="I42" s="187">
        <f t="shared" si="0"/>
        <v>2311881.42</v>
      </c>
    </row>
    <row r="43" spans="2:9" s="86" customFormat="1" ht="15" customHeight="1">
      <c r="B43" s="87">
        <v>4500</v>
      </c>
      <c r="C43" s="88" t="s">
        <v>178</v>
      </c>
      <c r="D43" s="190"/>
      <c r="E43" s="190"/>
      <c r="F43" s="189">
        <f t="shared" si="1"/>
        <v>0</v>
      </c>
      <c r="G43" s="190"/>
      <c r="H43" s="190"/>
      <c r="I43" s="187">
        <f t="shared" si="0"/>
        <v>0</v>
      </c>
    </row>
    <row r="44" spans="2:9" s="86" customFormat="1" ht="15" customHeight="1">
      <c r="B44" s="87">
        <v>4600</v>
      </c>
      <c r="C44" s="88" t="s">
        <v>327</v>
      </c>
      <c r="D44" s="190"/>
      <c r="E44" s="190"/>
      <c r="F44" s="189">
        <f t="shared" si="1"/>
        <v>0</v>
      </c>
      <c r="G44" s="190"/>
      <c r="H44" s="190"/>
      <c r="I44" s="187">
        <f t="shared" si="0"/>
        <v>0</v>
      </c>
    </row>
    <row r="45" spans="2:9" s="86" customFormat="1" ht="15" customHeight="1">
      <c r="B45" s="87">
        <v>4700</v>
      </c>
      <c r="C45" s="88" t="s">
        <v>182</v>
      </c>
      <c r="D45" s="190"/>
      <c r="E45" s="190"/>
      <c r="F45" s="189">
        <f t="shared" si="1"/>
        <v>0</v>
      </c>
      <c r="G45" s="190"/>
      <c r="H45" s="190"/>
      <c r="I45" s="187">
        <f t="shared" si="0"/>
        <v>0</v>
      </c>
    </row>
    <row r="46" spans="2:9" s="86" customFormat="1" ht="15" customHeight="1">
      <c r="B46" s="87">
        <v>4800</v>
      </c>
      <c r="C46" s="88" t="s">
        <v>184</v>
      </c>
      <c r="D46" s="190">
        <v>50000</v>
      </c>
      <c r="E46" s="190"/>
      <c r="F46" s="189">
        <f t="shared" si="1"/>
        <v>50000</v>
      </c>
      <c r="G46" s="190">
        <v>0</v>
      </c>
      <c r="H46" s="190">
        <v>0</v>
      </c>
      <c r="I46" s="187">
        <f t="shared" si="0"/>
        <v>50000</v>
      </c>
    </row>
    <row r="47" spans="2:9" s="86" customFormat="1" ht="15" customHeight="1">
      <c r="B47" s="87">
        <v>4900</v>
      </c>
      <c r="C47" s="88" t="s">
        <v>328</v>
      </c>
      <c r="D47" s="190"/>
      <c r="E47" s="190"/>
      <c r="F47" s="189">
        <f t="shared" si="1"/>
        <v>0</v>
      </c>
      <c r="G47" s="190"/>
      <c r="H47" s="190"/>
      <c r="I47" s="187">
        <f t="shared" si="0"/>
        <v>0</v>
      </c>
    </row>
    <row r="48" spans="2:9" s="86" customFormat="1" ht="15" customHeight="1">
      <c r="B48" s="89">
        <v>5000</v>
      </c>
      <c r="C48" s="90" t="s">
        <v>329</v>
      </c>
      <c r="D48" s="188">
        <f>SUM(D49:D57)</f>
        <v>400000</v>
      </c>
      <c r="E48" s="188">
        <f>SUM(E49:E57)</f>
        <v>0</v>
      </c>
      <c r="F48" s="188">
        <f>SUM(F49:F57)</f>
        <v>400000</v>
      </c>
      <c r="G48" s="188">
        <f>SUM(G49:G57)</f>
        <v>0</v>
      </c>
      <c r="H48" s="188">
        <f>SUM(H49:H57)</f>
        <v>0</v>
      </c>
      <c r="I48" s="187">
        <f t="shared" si="0"/>
        <v>400000</v>
      </c>
    </row>
    <row r="49" spans="2:9" s="86" customFormat="1" ht="15" customHeight="1">
      <c r="B49" s="87">
        <v>5100</v>
      </c>
      <c r="C49" s="88" t="s">
        <v>330</v>
      </c>
      <c r="D49" s="190">
        <v>100000</v>
      </c>
      <c r="E49" s="190">
        <v>0</v>
      </c>
      <c r="F49" s="189">
        <f t="shared" si="1"/>
        <v>100000</v>
      </c>
      <c r="G49" s="190">
        <v>0</v>
      </c>
      <c r="H49" s="190">
        <f>G49</f>
        <v>0</v>
      </c>
      <c r="I49" s="187">
        <f t="shared" si="0"/>
        <v>100000</v>
      </c>
    </row>
    <row r="50" spans="2:9" s="86" customFormat="1" ht="15" customHeight="1">
      <c r="B50" s="87">
        <v>5200</v>
      </c>
      <c r="C50" s="88" t="s">
        <v>331</v>
      </c>
      <c r="D50" s="190">
        <v>100000</v>
      </c>
      <c r="E50" s="190">
        <v>0</v>
      </c>
      <c r="F50" s="189">
        <f t="shared" si="1"/>
        <v>100000</v>
      </c>
      <c r="G50" s="190"/>
      <c r="H50" s="190"/>
      <c r="I50" s="187">
        <f t="shared" si="0"/>
        <v>100000</v>
      </c>
    </row>
    <row r="51" spans="2:9" s="86" customFormat="1" ht="15" customHeight="1">
      <c r="B51" s="87">
        <v>5300</v>
      </c>
      <c r="C51" s="88" t="s">
        <v>332</v>
      </c>
      <c r="D51" s="190"/>
      <c r="E51" s="190"/>
      <c r="F51" s="189">
        <f t="shared" si="1"/>
        <v>0</v>
      </c>
      <c r="G51" s="190"/>
      <c r="H51" s="190"/>
      <c r="I51" s="187">
        <f t="shared" si="0"/>
        <v>0</v>
      </c>
    </row>
    <row r="52" spans="2:9" s="86" customFormat="1" ht="15" customHeight="1">
      <c r="B52" s="87">
        <v>5400</v>
      </c>
      <c r="C52" s="88" t="s">
        <v>333</v>
      </c>
      <c r="D52" s="190">
        <v>0</v>
      </c>
      <c r="E52" s="190"/>
      <c r="F52" s="189">
        <f t="shared" si="1"/>
        <v>0</v>
      </c>
      <c r="G52" s="190">
        <v>0</v>
      </c>
      <c r="H52" s="190">
        <v>0</v>
      </c>
      <c r="I52" s="187">
        <f t="shared" si="0"/>
        <v>0</v>
      </c>
    </row>
    <row r="53" spans="2:9" s="86" customFormat="1" ht="15" customHeight="1">
      <c r="B53" s="87">
        <v>5500</v>
      </c>
      <c r="C53" s="88" t="s">
        <v>334</v>
      </c>
      <c r="D53" s="190"/>
      <c r="E53" s="190"/>
      <c r="F53" s="189">
        <f t="shared" si="1"/>
        <v>0</v>
      </c>
      <c r="G53" s="190"/>
      <c r="H53" s="190"/>
      <c r="I53" s="187">
        <f t="shared" si="0"/>
        <v>0</v>
      </c>
    </row>
    <row r="54" spans="2:9" s="86" customFormat="1" ht="15" customHeight="1">
      <c r="B54" s="87">
        <v>5600</v>
      </c>
      <c r="C54" s="88" t="s">
        <v>335</v>
      </c>
      <c r="D54" s="190">
        <v>100000</v>
      </c>
      <c r="E54" s="190">
        <v>0</v>
      </c>
      <c r="F54" s="189">
        <f t="shared" si="1"/>
        <v>100000</v>
      </c>
      <c r="G54" s="190">
        <v>0</v>
      </c>
      <c r="H54" s="190">
        <f>G54</f>
        <v>0</v>
      </c>
      <c r="I54" s="187">
        <f t="shared" si="0"/>
        <v>100000</v>
      </c>
    </row>
    <row r="55" spans="2:9" s="86" customFormat="1" ht="15" customHeight="1">
      <c r="B55" s="87">
        <v>5700</v>
      </c>
      <c r="C55" s="88" t="s">
        <v>336</v>
      </c>
      <c r="D55" s="190"/>
      <c r="E55" s="190"/>
      <c r="F55" s="189">
        <f t="shared" si="1"/>
        <v>0</v>
      </c>
      <c r="G55" s="190"/>
      <c r="H55" s="190"/>
      <c r="I55" s="187">
        <f t="shared" si="0"/>
        <v>0</v>
      </c>
    </row>
    <row r="56" spans="2:9" s="86" customFormat="1" ht="15" customHeight="1">
      <c r="B56" s="87">
        <v>5800</v>
      </c>
      <c r="C56" s="88" t="s">
        <v>337</v>
      </c>
      <c r="D56" s="190"/>
      <c r="E56" s="190"/>
      <c r="F56" s="189">
        <f t="shared" si="1"/>
        <v>0</v>
      </c>
      <c r="G56" s="190"/>
      <c r="H56" s="190"/>
      <c r="I56" s="187">
        <f t="shared" si="0"/>
        <v>0</v>
      </c>
    </row>
    <row r="57" spans="2:9" s="86" customFormat="1" ht="15" customHeight="1">
      <c r="B57" s="87">
        <v>5900</v>
      </c>
      <c r="C57" s="88" t="s">
        <v>56</v>
      </c>
      <c r="D57" s="190">
        <v>100000</v>
      </c>
      <c r="E57" s="190"/>
      <c r="F57" s="189">
        <f t="shared" si="1"/>
        <v>100000</v>
      </c>
      <c r="G57" s="190">
        <v>0</v>
      </c>
      <c r="H57" s="190">
        <v>0</v>
      </c>
      <c r="I57" s="187">
        <f t="shared" si="0"/>
        <v>100000</v>
      </c>
    </row>
    <row r="58" spans="2:9" s="86" customFormat="1" ht="15" customHeight="1">
      <c r="B58" s="89">
        <v>6000</v>
      </c>
      <c r="C58" s="90" t="s">
        <v>216</v>
      </c>
      <c r="D58" s="188">
        <f>SUM(D59:D61)</f>
        <v>12564798</v>
      </c>
      <c r="E58" s="188">
        <f>SUM(E59:E61)</f>
        <v>0</v>
      </c>
      <c r="F58" s="188">
        <f t="shared" ref="F58:I58" si="6">SUM(F59:F61)</f>
        <v>12564798</v>
      </c>
      <c r="G58" s="188">
        <f t="shared" si="6"/>
        <v>5485935.5099999998</v>
      </c>
      <c r="H58" s="188">
        <f t="shared" si="6"/>
        <v>5485935.5099999998</v>
      </c>
      <c r="I58" s="188">
        <f t="shared" si="6"/>
        <v>7078862.4900000002</v>
      </c>
    </row>
    <row r="59" spans="2:9" s="86" customFormat="1" ht="15" customHeight="1">
      <c r="B59" s="87">
        <v>6100</v>
      </c>
      <c r="C59" s="88" t="s">
        <v>338</v>
      </c>
      <c r="D59" s="190">
        <v>12564798</v>
      </c>
      <c r="E59" s="190">
        <v>0</v>
      </c>
      <c r="F59" s="189">
        <f t="shared" si="1"/>
        <v>12564798</v>
      </c>
      <c r="G59" s="190">
        <v>5485935.5099999998</v>
      </c>
      <c r="H59" s="190">
        <f>G59</f>
        <v>5485935.5099999998</v>
      </c>
      <c r="I59" s="187">
        <f t="shared" si="0"/>
        <v>7078862.4900000002</v>
      </c>
    </row>
    <row r="60" spans="2:9" s="86" customFormat="1" ht="15" customHeight="1">
      <c r="B60" s="87">
        <v>6200</v>
      </c>
      <c r="C60" s="88" t="s">
        <v>339</v>
      </c>
      <c r="D60" s="190"/>
      <c r="E60" s="190"/>
      <c r="F60" s="189">
        <f t="shared" si="1"/>
        <v>0</v>
      </c>
      <c r="G60" s="190"/>
      <c r="H60" s="190"/>
      <c r="I60" s="187">
        <f t="shared" si="0"/>
        <v>0</v>
      </c>
    </row>
    <row r="61" spans="2:9" s="86" customFormat="1" ht="15" customHeight="1">
      <c r="B61" s="87">
        <v>6300</v>
      </c>
      <c r="C61" s="88" t="s">
        <v>340</v>
      </c>
      <c r="D61" s="190">
        <v>0</v>
      </c>
      <c r="E61" s="190"/>
      <c r="F61" s="189">
        <f t="shared" si="1"/>
        <v>0</v>
      </c>
      <c r="G61" s="190"/>
      <c r="H61" s="190"/>
      <c r="I61" s="187">
        <f t="shared" si="0"/>
        <v>0</v>
      </c>
    </row>
    <row r="62" spans="2:9" s="86" customFormat="1" ht="15" customHeight="1">
      <c r="B62" s="89">
        <v>7000</v>
      </c>
      <c r="C62" s="90" t="s">
        <v>341</v>
      </c>
      <c r="D62" s="190">
        <f>SUM(D64:D73)</f>
        <v>0</v>
      </c>
      <c r="E62" s="190"/>
      <c r="F62" s="189">
        <f t="shared" si="1"/>
        <v>0</v>
      </c>
      <c r="G62" s="190"/>
      <c r="H62" s="190"/>
      <c r="I62" s="187">
        <f t="shared" si="0"/>
        <v>0</v>
      </c>
    </row>
    <row r="63" spans="2:9" s="86" customFormat="1" ht="15" customHeight="1">
      <c r="B63" s="87">
        <v>7100</v>
      </c>
      <c r="C63" s="88" t="s">
        <v>342</v>
      </c>
      <c r="D63" s="190"/>
      <c r="E63" s="190"/>
      <c r="F63" s="189">
        <f t="shared" si="1"/>
        <v>0</v>
      </c>
      <c r="G63" s="190"/>
      <c r="H63" s="190"/>
      <c r="I63" s="187">
        <f t="shared" si="0"/>
        <v>0</v>
      </c>
    </row>
    <row r="64" spans="2:9" s="86" customFormat="1" ht="15" customHeight="1">
      <c r="B64" s="87">
        <v>7200</v>
      </c>
      <c r="C64" s="88" t="s">
        <v>343</v>
      </c>
      <c r="D64" s="190"/>
      <c r="E64" s="190"/>
      <c r="F64" s="189">
        <f t="shared" si="1"/>
        <v>0</v>
      </c>
      <c r="G64" s="190"/>
      <c r="H64" s="190"/>
      <c r="I64" s="187">
        <f t="shared" si="0"/>
        <v>0</v>
      </c>
    </row>
    <row r="65" spans="2:9" s="86" customFormat="1" ht="15" customHeight="1">
      <c r="B65" s="87">
        <v>7300</v>
      </c>
      <c r="C65" s="88" t="s">
        <v>344</v>
      </c>
      <c r="D65" s="190"/>
      <c r="E65" s="190"/>
      <c r="F65" s="189">
        <f t="shared" si="1"/>
        <v>0</v>
      </c>
      <c r="G65" s="190"/>
      <c r="H65" s="190"/>
      <c r="I65" s="187">
        <f t="shared" si="0"/>
        <v>0</v>
      </c>
    </row>
    <row r="66" spans="2:9" s="86" customFormat="1" ht="15" customHeight="1">
      <c r="B66" s="87">
        <v>7400</v>
      </c>
      <c r="C66" s="88" t="s">
        <v>345</v>
      </c>
      <c r="D66" s="190"/>
      <c r="E66" s="190"/>
      <c r="F66" s="189">
        <f t="shared" si="1"/>
        <v>0</v>
      </c>
      <c r="G66" s="190"/>
      <c r="H66" s="190"/>
      <c r="I66" s="187">
        <f t="shared" si="0"/>
        <v>0</v>
      </c>
    </row>
    <row r="67" spans="2:9" s="86" customFormat="1" ht="15" customHeight="1">
      <c r="B67" s="87">
        <v>7500</v>
      </c>
      <c r="C67" s="88" t="s">
        <v>346</v>
      </c>
      <c r="D67" s="190"/>
      <c r="E67" s="190"/>
      <c r="F67" s="189">
        <f t="shared" si="1"/>
        <v>0</v>
      </c>
      <c r="G67" s="190"/>
      <c r="H67" s="190"/>
      <c r="I67" s="187">
        <f t="shared" si="0"/>
        <v>0</v>
      </c>
    </row>
    <row r="68" spans="2:9" s="86" customFormat="1" ht="15" customHeight="1">
      <c r="B68" s="87">
        <v>7600</v>
      </c>
      <c r="C68" s="88" t="s">
        <v>347</v>
      </c>
      <c r="D68" s="190"/>
      <c r="E68" s="190"/>
      <c r="F68" s="189">
        <f t="shared" si="1"/>
        <v>0</v>
      </c>
      <c r="G68" s="190"/>
      <c r="H68" s="190"/>
      <c r="I68" s="187">
        <f t="shared" si="0"/>
        <v>0</v>
      </c>
    </row>
    <row r="69" spans="2:9" s="86" customFormat="1" ht="15" customHeight="1">
      <c r="B69" s="87">
        <v>7900</v>
      </c>
      <c r="C69" s="88" t="s">
        <v>348</v>
      </c>
      <c r="D69" s="190"/>
      <c r="E69" s="190"/>
      <c r="F69" s="189">
        <f t="shared" si="1"/>
        <v>0</v>
      </c>
      <c r="G69" s="190"/>
      <c r="H69" s="190"/>
      <c r="I69" s="187">
        <f t="shared" si="0"/>
        <v>0</v>
      </c>
    </row>
    <row r="70" spans="2:9" s="86" customFormat="1" ht="15" customHeight="1">
      <c r="B70" s="89">
        <v>8000</v>
      </c>
      <c r="C70" s="90" t="s">
        <v>145</v>
      </c>
      <c r="D70" s="190"/>
      <c r="E70" s="190"/>
      <c r="F70" s="189">
        <f t="shared" si="1"/>
        <v>0</v>
      </c>
      <c r="G70" s="190"/>
      <c r="H70" s="190"/>
      <c r="I70" s="187">
        <f t="shared" si="0"/>
        <v>0</v>
      </c>
    </row>
    <row r="71" spans="2:9" s="86" customFormat="1" ht="15" customHeight="1">
      <c r="B71" s="87">
        <v>8100</v>
      </c>
      <c r="C71" s="88" t="s">
        <v>233</v>
      </c>
      <c r="D71" s="190"/>
      <c r="E71" s="190"/>
      <c r="F71" s="189">
        <f t="shared" si="1"/>
        <v>0</v>
      </c>
      <c r="G71" s="190"/>
      <c r="H71" s="190"/>
      <c r="I71" s="187">
        <f t="shared" si="0"/>
        <v>0</v>
      </c>
    </row>
    <row r="72" spans="2:9" s="86" customFormat="1" ht="15" customHeight="1">
      <c r="B72" s="87">
        <v>8300</v>
      </c>
      <c r="C72" s="88" t="s">
        <v>75</v>
      </c>
      <c r="D72" s="190"/>
      <c r="E72" s="190"/>
      <c r="F72" s="189">
        <f t="shared" si="1"/>
        <v>0</v>
      </c>
      <c r="G72" s="190"/>
      <c r="H72" s="190"/>
      <c r="I72" s="187">
        <f t="shared" si="0"/>
        <v>0</v>
      </c>
    </row>
    <row r="73" spans="2:9" s="86" customFormat="1" ht="15" customHeight="1">
      <c r="B73" s="87">
        <v>8500</v>
      </c>
      <c r="C73" s="88" t="s">
        <v>191</v>
      </c>
      <c r="D73" s="190"/>
      <c r="E73" s="190"/>
      <c r="F73" s="189">
        <f t="shared" si="1"/>
        <v>0</v>
      </c>
      <c r="G73" s="190"/>
      <c r="H73" s="190"/>
      <c r="I73" s="187">
        <f t="shared" si="0"/>
        <v>0</v>
      </c>
    </row>
    <row r="74" spans="2:9" s="86" customFormat="1" ht="15" customHeight="1">
      <c r="B74" s="89">
        <v>9000</v>
      </c>
      <c r="C74" s="90" t="s">
        <v>349</v>
      </c>
      <c r="D74" s="188">
        <f t="shared" ref="D74:I74" si="7">SUM(D75:D81)</f>
        <v>0</v>
      </c>
      <c r="E74" s="188">
        <f t="shared" si="7"/>
        <v>651847.5</v>
      </c>
      <c r="F74" s="188">
        <f t="shared" si="7"/>
        <v>651847.5</v>
      </c>
      <c r="G74" s="188">
        <f t="shared" si="7"/>
        <v>651847.5</v>
      </c>
      <c r="H74" s="188">
        <f t="shared" si="7"/>
        <v>651847.5</v>
      </c>
      <c r="I74" s="188">
        <f t="shared" si="7"/>
        <v>0</v>
      </c>
    </row>
    <row r="75" spans="2:9" s="86" customFormat="1" ht="15" customHeight="1">
      <c r="B75" s="87">
        <v>9100</v>
      </c>
      <c r="C75" s="88" t="s">
        <v>350</v>
      </c>
      <c r="D75" s="190"/>
      <c r="E75" s="190"/>
      <c r="F75" s="189">
        <f t="shared" si="1"/>
        <v>0</v>
      </c>
      <c r="G75" s="190"/>
      <c r="H75" s="190"/>
      <c r="I75" s="187">
        <f t="shared" ref="I75:I81" si="8">F75-G75</f>
        <v>0</v>
      </c>
    </row>
    <row r="76" spans="2:9" s="86" customFormat="1" ht="15" customHeight="1">
      <c r="B76" s="87">
        <v>9200</v>
      </c>
      <c r="C76" s="88" t="s">
        <v>194</v>
      </c>
      <c r="D76" s="190"/>
      <c r="E76" s="190"/>
      <c r="F76" s="189">
        <f t="shared" si="1"/>
        <v>0</v>
      </c>
      <c r="G76" s="190"/>
      <c r="H76" s="190"/>
      <c r="I76" s="187">
        <f t="shared" si="8"/>
        <v>0</v>
      </c>
    </row>
    <row r="77" spans="2:9" s="86" customFormat="1" ht="15" customHeight="1">
      <c r="B77" s="87">
        <v>9300</v>
      </c>
      <c r="C77" s="88" t="s">
        <v>196</v>
      </c>
      <c r="D77" s="190"/>
      <c r="E77" s="190"/>
      <c r="F77" s="189">
        <f>D77+E77</f>
        <v>0</v>
      </c>
      <c r="G77" s="190"/>
      <c r="H77" s="190"/>
      <c r="I77" s="187">
        <f t="shared" si="8"/>
        <v>0</v>
      </c>
    </row>
    <row r="78" spans="2:9" s="86" customFormat="1" ht="15" customHeight="1">
      <c r="B78" s="87">
        <v>9400</v>
      </c>
      <c r="C78" s="88" t="s">
        <v>198</v>
      </c>
      <c r="D78" s="190"/>
      <c r="E78" s="190"/>
      <c r="F78" s="189">
        <f>D78+E78</f>
        <v>0</v>
      </c>
      <c r="G78" s="190"/>
      <c r="H78" s="190"/>
      <c r="I78" s="187">
        <f t="shared" si="8"/>
        <v>0</v>
      </c>
    </row>
    <row r="79" spans="2:9" s="86" customFormat="1" ht="15" customHeight="1">
      <c r="B79" s="87">
        <v>9500</v>
      </c>
      <c r="C79" s="88" t="s">
        <v>200</v>
      </c>
      <c r="D79" s="190"/>
      <c r="E79" s="190"/>
      <c r="F79" s="189">
        <f>D79+E79</f>
        <v>0</v>
      </c>
      <c r="G79" s="190"/>
      <c r="H79" s="190"/>
      <c r="I79" s="187">
        <f t="shared" si="8"/>
        <v>0</v>
      </c>
    </row>
    <row r="80" spans="2:9" s="86" customFormat="1" ht="15" customHeight="1">
      <c r="B80" s="87">
        <v>9600</v>
      </c>
      <c r="C80" s="88" t="s">
        <v>202</v>
      </c>
      <c r="D80" s="190"/>
      <c r="E80" s="190"/>
      <c r="F80" s="189">
        <f>D80+E80</f>
        <v>0</v>
      </c>
      <c r="G80" s="190"/>
      <c r="H80" s="190"/>
      <c r="I80" s="187">
        <f t="shared" si="8"/>
        <v>0</v>
      </c>
    </row>
    <row r="81" spans="2:9" s="86" customFormat="1" ht="15" customHeight="1">
      <c r="B81" s="87">
        <v>9900</v>
      </c>
      <c r="C81" s="88" t="s">
        <v>351</v>
      </c>
      <c r="D81" s="190"/>
      <c r="E81" s="190">
        <v>651847.5</v>
      </c>
      <c r="F81" s="189">
        <f>D81+E81</f>
        <v>651847.5</v>
      </c>
      <c r="G81" s="190">
        <v>651847.5</v>
      </c>
      <c r="H81" s="190">
        <f>G81</f>
        <v>651847.5</v>
      </c>
      <c r="I81" s="187">
        <f t="shared" si="8"/>
        <v>0</v>
      </c>
    </row>
    <row r="82" spans="2:9" s="86" customFormat="1" ht="15" customHeight="1">
      <c r="B82" s="958" t="s">
        <v>352</v>
      </c>
      <c r="C82" s="958"/>
      <c r="D82" s="190"/>
      <c r="E82" s="190"/>
      <c r="F82" s="190"/>
      <c r="G82" s="190"/>
      <c r="H82" s="190"/>
      <c r="I82" s="190"/>
    </row>
    <row r="83" spans="2:9">
      <c r="D83" s="249">
        <f t="shared" ref="D83:I83" si="9">D74+D62+D58+D48+D38+D28+D18+D10</f>
        <v>50891530</v>
      </c>
      <c r="E83" s="249">
        <f t="shared" si="9"/>
        <v>0</v>
      </c>
      <c r="F83" s="249">
        <f t="shared" si="9"/>
        <v>50891530</v>
      </c>
      <c r="G83" s="249">
        <f t="shared" si="9"/>
        <v>24753108.219999999</v>
      </c>
      <c r="H83" s="249">
        <f t="shared" si="9"/>
        <v>24753108.219999999</v>
      </c>
      <c r="I83" s="249">
        <f t="shared" si="9"/>
        <v>26138421.780000001</v>
      </c>
    </row>
    <row r="84" spans="2:9" ht="14.25" customHeight="1"/>
    <row r="85" spans="2:9" customFormat="1" ht="15">
      <c r="D85" s="957"/>
      <c r="E85" s="957"/>
      <c r="F85" s="957"/>
      <c r="G85" s="957"/>
      <c r="H85" s="957"/>
      <c r="I85" s="957"/>
    </row>
    <row r="86" spans="2:9" customFormat="1" ht="15">
      <c r="D86" s="248"/>
      <c r="E86" s="248"/>
      <c r="F86" s="248"/>
      <c r="G86" s="248"/>
      <c r="H86" s="248"/>
      <c r="I86" s="248"/>
    </row>
    <row r="87" spans="2:9" customFormat="1" ht="15"/>
    <row r="88" spans="2:9" customFormat="1" ht="15">
      <c r="D88" s="957"/>
      <c r="E88" s="957"/>
      <c r="F88" s="957"/>
      <c r="G88" s="957"/>
      <c r="H88" s="957"/>
      <c r="I88" s="957"/>
    </row>
    <row r="99" spans="4:9" s="77" customFormat="1" ht="12.75" customHeight="1">
      <c r="D99" s="78"/>
      <c r="E99" s="78"/>
      <c r="F99" s="78"/>
      <c r="G99" s="78"/>
      <c r="H99" s="78"/>
      <c r="I99" s="78"/>
    </row>
    <row r="100" spans="4:9" s="77" customFormat="1" ht="12.75" customHeight="1">
      <c r="D100" s="78"/>
      <c r="E100" s="78"/>
      <c r="F100" s="78"/>
      <c r="G100" s="78"/>
      <c r="H100" s="78"/>
      <c r="I100" s="78"/>
    </row>
    <row r="101" spans="4:9" s="77" customFormat="1" ht="12.75" customHeight="1">
      <c r="D101" s="78"/>
      <c r="E101" s="78"/>
      <c r="F101" s="78"/>
      <c r="G101" s="78"/>
      <c r="H101" s="78"/>
      <c r="I101" s="78"/>
    </row>
  </sheetData>
  <mergeCells count="14">
    <mergeCell ref="D85:E85"/>
    <mergeCell ref="F85:G85"/>
    <mergeCell ref="H85:I85"/>
    <mergeCell ref="D88:E88"/>
    <mergeCell ref="F88:G88"/>
    <mergeCell ref="H88:I88"/>
    <mergeCell ref="B82:C82"/>
    <mergeCell ref="B2:I2"/>
    <mergeCell ref="B3:I3"/>
    <mergeCell ref="B4:I4"/>
    <mergeCell ref="B5:I5"/>
    <mergeCell ref="B7:C9"/>
    <mergeCell ref="D7:H7"/>
    <mergeCell ref="I7:I8"/>
  </mergeCells>
  <printOptions horizontalCentered="1"/>
  <pageMargins left="0" right="0.15748031496062992" top="0" bottom="0.31496062992125984" header="0.31496062992125984" footer="0.31496062992125984"/>
  <pageSetup scale="75" fitToHeight="0" orientation="landscape" r:id="rId1"/>
  <headerFooter>
    <oddHeader>&amp;L&amp;"Arial,Normal"&amp;8Estados e Informes Presupuestarios&amp;R&amp;"Arial,Normal"&amp;8 09.1</oddHeader>
    <oddFooter>&amp;C“Bajo protesta de decir verdad declaramos que los Estados Financieros y sus notas, son razonablemente correctos y son responsabilidad del emisor”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F0BD-44B0-44A0-A32D-1C8C51B6FCC5}">
  <dimension ref="B1:M134"/>
  <sheetViews>
    <sheetView workbookViewId="0">
      <selection activeCell="A140" sqref="A1:D140"/>
    </sheetView>
  </sheetViews>
  <sheetFormatPr baseColWidth="10" defaultRowHeight="15"/>
  <cols>
    <col min="1" max="1" width="1.5703125" customWidth="1"/>
    <col min="2" max="2" width="17" customWidth="1"/>
    <col min="3" max="3" width="64.28515625" customWidth="1"/>
    <col min="4" max="4" width="17.85546875" customWidth="1"/>
    <col min="5" max="5" width="13.42578125" bestFit="1" customWidth="1"/>
    <col min="6" max="6" width="0" hidden="1" customWidth="1"/>
    <col min="7" max="7" width="11.7109375" hidden="1" customWidth="1"/>
    <col min="8" max="12" width="0" hidden="1" customWidth="1"/>
  </cols>
  <sheetData>
    <row r="1" spans="2:12" s="6" customFormat="1" ht="12.75" customHeight="1">
      <c r="L1" s="5"/>
    </row>
    <row r="2" spans="2:12" s="6" customFormat="1" ht="12.75" customHeight="1">
      <c r="C2" s="784" t="s">
        <v>452</v>
      </c>
      <c r="D2" s="805"/>
      <c r="E2" s="805"/>
      <c r="F2" s="805"/>
      <c r="G2" s="805"/>
      <c r="H2" s="39"/>
      <c r="I2" s="39"/>
      <c r="J2" s="39"/>
      <c r="K2" s="39"/>
      <c r="L2" s="40"/>
    </row>
    <row r="3" spans="2:12" s="6" customFormat="1" ht="12.75" customHeight="1">
      <c r="C3" s="784" t="s">
        <v>1600</v>
      </c>
      <c r="D3" s="805"/>
      <c r="E3" s="805"/>
      <c r="F3" s="805"/>
      <c r="G3" s="805"/>
      <c r="H3" s="41"/>
      <c r="I3" s="41"/>
      <c r="J3" s="41"/>
      <c r="K3" s="41"/>
      <c r="L3" s="40"/>
    </row>
    <row r="4" spans="2:12" s="6" customFormat="1" ht="12.75" customHeight="1">
      <c r="C4" s="784" t="s">
        <v>1794</v>
      </c>
      <c r="D4" s="805"/>
      <c r="E4" s="805"/>
      <c r="F4" s="805"/>
      <c r="G4" s="805"/>
      <c r="H4" s="39"/>
      <c r="I4" s="39"/>
      <c r="J4" s="39"/>
      <c r="K4" s="39"/>
      <c r="L4" s="39"/>
    </row>
    <row r="5" spans="2:12" s="6" customFormat="1" ht="6.75" customHeight="1">
      <c r="B5" s="42"/>
      <c r="C5" s="42"/>
      <c r="D5" s="42"/>
      <c r="E5" s="42"/>
      <c r="F5" s="42"/>
      <c r="G5" s="42"/>
      <c r="H5" s="42"/>
      <c r="I5" s="42"/>
      <c r="J5" s="42"/>
      <c r="K5" s="42"/>
      <c r="L5" s="42"/>
    </row>
    <row r="6" spans="2:12" s="6" customFormat="1" ht="12.75" customHeight="1">
      <c r="G6" s="5"/>
    </row>
    <row r="7" spans="2:12" s="807" customFormat="1" ht="20.100000000000001" customHeight="1">
      <c r="B7" s="806" t="s">
        <v>1601</v>
      </c>
      <c r="C7" s="806" t="s">
        <v>1602</v>
      </c>
      <c r="D7" s="806" t="s">
        <v>1603</v>
      </c>
    </row>
    <row r="8" spans="2:12">
      <c r="B8" s="872" t="s">
        <v>1435</v>
      </c>
      <c r="C8" s="873" t="s">
        <v>1436</v>
      </c>
      <c r="D8" s="874">
        <v>5000</v>
      </c>
      <c r="G8" s="808"/>
    </row>
    <row r="9" spans="2:12">
      <c r="B9" s="875" t="s">
        <v>1438</v>
      </c>
      <c r="C9" t="s">
        <v>1439</v>
      </c>
      <c r="D9" s="876">
        <v>4000</v>
      </c>
      <c r="G9" s="473"/>
    </row>
    <row r="10" spans="2:12">
      <c r="B10" s="875" t="s">
        <v>1440</v>
      </c>
      <c r="C10" t="s">
        <v>583</v>
      </c>
      <c r="D10" s="876">
        <v>6000</v>
      </c>
      <c r="G10" s="473"/>
    </row>
    <row r="11" spans="2:12">
      <c r="B11" s="875" t="s">
        <v>1441</v>
      </c>
      <c r="C11" t="s">
        <v>585</v>
      </c>
      <c r="D11" s="876">
        <v>2500</v>
      </c>
      <c r="G11" s="473"/>
    </row>
    <row r="12" spans="2:12">
      <c r="B12" s="875" t="s">
        <v>1442</v>
      </c>
      <c r="C12" t="s">
        <v>587</v>
      </c>
      <c r="D12" s="876">
        <v>2000</v>
      </c>
      <c r="G12" s="473"/>
    </row>
    <row r="13" spans="2:12">
      <c r="B13" s="875" t="s">
        <v>1443</v>
      </c>
      <c r="C13" t="s">
        <v>589</v>
      </c>
      <c r="D13" s="876">
        <v>2500</v>
      </c>
      <c r="G13" s="473"/>
    </row>
    <row r="14" spans="2:12">
      <c r="B14" s="875" t="s">
        <v>1444</v>
      </c>
      <c r="C14" t="s">
        <v>585</v>
      </c>
      <c r="D14" s="876">
        <v>3000</v>
      </c>
      <c r="G14" s="473"/>
    </row>
    <row r="15" spans="2:12">
      <c r="B15" s="875" t="s">
        <v>1445</v>
      </c>
      <c r="C15" t="s">
        <v>1446</v>
      </c>
      <c r="D15" s="876">
        <v>2500</v>
      </c>
    </row>
    <row r="16" spans="2:12">
      <c r="B16" s="875" t="s">
        <v>1447</v>
      </c>
      <c r="C16" t="s">
        <v>594</v>
      </c>
      <c r="D16" s="876">
        <v>4500</v>
      </c>
    </row>
    <row r="17" spans="2:7">
      <c r="B17" s="875" t="s">
        <v>1448</v>
      </c>
      <c r="C17" t="s">
        <v>596</v>
      </c>
      <c r="D17" s="876">
        <v>3500</v>
      </c>
    </row>
    <row r="18" spans="2:7">
      <c r="B18" s="875" t="s">
        <v>1449</v>
      </c>
      <c r="C18" t="s">
        <v>598</v>
      </c>
      <c r="D18" s="876">
        <v>4000</v>
      </c>
      <c r="G18" s="473"/>
    </row>
    <row r="19" spans="2:7">
      <c r="B19" s="875" t="s">
        <v>1450</v>
      </c>
      <c r="C19" t="s">
        <v>1451</v>
      </c>
      <c r="D19" s="876">
        <v>5527.4</v>
      </c>
    </row>
    <row r="20" spans="2:7">
      <c r="B20" s="875" t="s">
        <v>1452</v>
      </c>
      <c r="C20" t="s">
        <v>602</v>
      </c>
      <c r="D20" s="876">
        <v>2999.01</v>
      </c>
    </row>
    <row r="21" spans="2:7">
      <c r="B21" s="875" t="s">
        <v>1453</v>
      </c>
      <c r="C21" t="s">
        <v>1454</v>
      </c>
      <c r="D21" s="876">
        <v>2999.01</v>
      </c>
    </row>
    <row r="22" spans="2:7">
      <c r="B22" s="875" t="s">
        <v>1455</v>
      </c>
      <c r="C22" t="s">
        <v>606</v>
      </c>
      <c r="D22" s="876">
        <v>4495</v>
      </c>
      <c r="G22" s="473"/>
    </row>
    <row r="23" spans="2:7">
      <c r="B23" s="875" t="s">
        <v>1456</v>
      </c>
      <c r="C23" t="s">
        <v>608</v>
      </c>
      <c r="D23" s="876">
        <v>2523</v>
      </c>
    </row>
    <row r="24" spans="2:7">
      <c r="B24" s="875" t="s">
        <v>1457</v>
      </c>
      <c r="C24" t="s">
        <v>612</v>
      </c>
      <c r="D24" s="876">
        <v>2233</v>
      </c>
    </row>
    <row r="25" spans="2:7">
      <c r="B25" s="875" t="s">
        <v>1458</v>
      </c>
      <c r="C25" t="s">
        <v>612</v>
      </c>
      <c r="D25" s="876">
        <v>2233</v>
      </c>
    </row>
    <row r="26" spans="2:7">
      <c r="B26" s="875" t="s">
        <v>1459</v>
      </c>
      <c r="C26" t="s">
        <v>614</v>
      </c>
      <c r="D26" s="876">
        <v>2399.1999999999998</v>
      </c>
    </row>
    <row r="27" spans="2:7">
      <c r="B27" s="875" t="s">
        <v>1460</v>
      </c>
      <c r="C27" t="s">
        <v>616</v>
      </c>
      <c r="D27" s="876">
        <v>5005.3999999999996</v>
      </c>
    </row>
    <row r="28" spans="2:7">
      <c r="B28" s="875" t="s">
        <v>1461</v>
      </c>
      <c r="C28" t="s">
        <v>640</v>
      </c>
      <c r="D28" s="876">
        <v>3000</v>
      </c>
    </row>
    <row r="29" spans="2:7">
      <c r="B29" s="875" t="s">
        <v>1462</v>
      </c>
      <c r="C29" t="s">
        <v>642</v>
      </c>
      <c r="D29" s="876">
        <v>8932</v>
      </c>
    </row>
    <row r="30" spans="2:7">
      <c r="B30" s="877" t="s">
        <v>1463</v>
      </c>
      <c r="C30" s="878" t="s">
        <v>1464</v>
      </c>
      <c r="D30" s="876">
        <v>8352</v>
      </c>
    </row>
    <row r="31" spans="2:7">
      <c r="B31" s="877" t="s">
        <v>1465</v>
      </c>
      <c r="C31" s="878" t="s">
        <v>1466</v>
      </c>
      <c r="D31" s="876">
        <v>8352</v>
      </c>
    </row>
    <row r="32" spans="2:7">
      <c r="B32" s="877" t="s">
        <v>1467</v>
      </c>
      <c r="C32" s="878" t="s">
        <v>1468</v>
      </c>
      <c r="D32" s="876">
        <v>8352</v>
      </c>
    </row>
    <row r="33" spans="2:4">
      <c r="B33" s="877" t="s">
        <v>1469</v>
      </c>
      <c r="C33" s="878" t="s">
        <v>1470</v>
      </c>
      <c r="D33" s="876">
        <v>8352</v>
      </c>
    </row>
    <row r="34" spans="2:4">
      <c r="B34" s="877" t="s">
        <v>1471</v>
      </c>
      <c r="C34" s="878" t="s">
        <v>904</v>
      </c>
      <c r="D34" s="879">
        <v>6949</v>
      </c>
    </row>
    <row r="35" spans="2:4">
      <c r="B35" s="877" t="s">
        <v>1472</v>
      </c>
      <c r="C35" s="878" t="s">
        <v>1473</v>
      </c>
      <c r="D35" s="880">
        <v>10647.2</v>
      </c>
    </row>
    <row r="36" spans="2:4">
      <c r="B36" s="877" t="s">
        <v>1474</v>
      </c>
      <c r="C36" s="878" t="s">
        <v>907</v>
      </c>
      <c r="D36" s="880">
        <v>7180.01</v>
      </c>
    </row>
    <row r="37" spans="2:4">
      <c r="B37" s="875" t="s">
        <v>1475</v>
      </c>
      <c r="C37" t="s">
        <v>644</v>
      </c>
      <c r="D37" s="876">
        <v>11999</v>
      </c>
    </row>
    <row r="38" spans="2:4">
      <c r="B38" s="875" t="s">
        <v>1476</v>
      </c>
      <c r="C38" t="s">
        <v>1477</v>
      </c>
      <c r="D38" s="876">
        <v>7308</v>
      </c>
    </row>
    <row r="39" spans="2:4">
      <c r="B39" s="875" t="s">
        <v>1478</v>
      </c>
      <c r="C39" t="s">
        <v>644</v>
      </c>
      <c r="D39" s="876">
        <v>5137.47</v>
      </c>
    </row>
    <row r="40" spans="2:4">
      <c r="B40" s="875" t="s">
        <v>1479</v>
      </c>
      <c r="C40" t="s">
        <v>644</v>
      </c>
      <c r="D40" s="876">
        <v>2500</v>
      </c>
    </row>
    <row r="41" spans="2:4">
      <c r="B41" s="875" t="s">
        <v>1480</v>
      </c>
      <c r="C41" t="s">
        <v>644</v>
      </c>
      <c r="D41" s="876">
        <v>2500</v>
      </c>
    </row>
    <row r="42" spans="2:4">
      <c r="B42" s="875" t="s">
        <v>1481</v>
      </c>
      <c r="C42" t="s">
        <v>652</v>
      </c>
      <c r="D42" s="876">
        <v>2500</v>
      </c>
    </row>
    <row r="43" spans="2:4">
      <c r="B43" s="875" t="s">
        <v>1482</v>
      </c>
      <c r="C43" t="s">
        <v>644</v>
      </c>
      <c r="D43" s="876">
        <v>2500</v>
      </c>
    </row>
    <row r="44" spans="2:4">
      <c r="B44" s="875" t="s">
        <v>1483</v>
      </c>
      <c r="C44" t="s">
        <v>1484</v>
      </c>
      <c r="D44" s="876">
        <v>4524</v>
      </c>
    </row>
    <row r="45" spans="2:4">
      <c r="B45" s="875" t="s">
        <v>1485</v>
      </c>
      <c r="C45" t="s">
        <v>1484</v>
      </c>
      <c r="D45" s="876">
        <v>4524</v>
      </c>
    </row>
    <row r="46" spans="2:4">
      <c r="B46" s="875" t="s">
        <v>1486</v>
      </c>
      <c r="C46" t="s">
        <v>658</v>
      </c>
      <c r="D46" s="876">
        <v>2500</v>
      </c>
    </row>
    <row r="47" spans="2:4">
      <c r="B47" s="875" t="s">
        <v>1487</v>
      </c>
      <c r="C47" t="s">
        <v>1484</v>
      </c>
      <c r="D47" s="876">
        <v>4524</v>
      </c>
    </row>
    <row r="48" spans="2:4">
      <c r="B48" s="875" t="s">
        <v>1488</v>
      </c>
      <c r="C48" t="s">
        <v>658</v>
      </c>
      <c r="D48" s="876">
        <v>3500</v>
      </c>
    </row>
    <row r="49" spans="2:6">
      <c r="B49" s="875" t="s">
        <v>1489</v>
      </c>
      <c r="C49" t="s">
        <v>663</v>
      </c>
      <c r="D49" s="876">
        <v>3699.99</v>
      </c>
    </row>
    <row r="50" spans="2:6">
      <c r="B50" s="875" t="s">
        <v>1490</v>
      </c>
      <c r="C50" t="s">
        <v>665</v>
      </c>
      <c r="D50" s="876">
        <v>10298</v>
      </c>
    </row>
    <row r="51" spans="2:6">
      <c r="B51" s="875" t="s">
        <v>1491</v>
      </c>
      <c r="C51" t="s">
        <v>665</v>
      </c>
      <c r="D51" s="876">
        <v>10298</v>
      </c>
    </row>
    <row r="52" spans="2:6">
      <c r="B52" s="877" t="s">
        <v>1492</v>
      </c>
      <c r="C52" s="878" t="s">
        <v>801</v>
      </c>
      <c r="D52" s="876">
        <v>9860</v>
      </c>
    </row>
    <row r="53" spans="2:6">
      <c r="B53" s="877" t="s">
        <v>1493</v>
      </c>
      <c r="C53" s="878" t="s">
        <v>798</v>
      </c>
      <c r="D53" s="876">
        <v>9280</v>
      </c>
    </row>
    <row r="54" spans="2:6">
      <c r="B54" s="877" t="s">
        <v>1494</v>
      </c>
      <c r="C54" s="878" t="s">
        <v>799</v>
      </c>
      <c r="D54" s="876">
        <v>9860</v>
      </c>
    </row>
    <row r="55" spans="2:6">
      <c r="B55" s="877" t="s">
        <v>1495</v>
      </c>
      <c r="C55" s="878" t="s">
        <v>800</v>
      </c>
      <c r="D55" s="876">
        <v>9860</v>
      </c>
    </row>
    <row r="56" spans="2:6">
      <c r="B56" s="877" t="s">
        <v>1496</v>
      </c>
      <c r="C56" s="878" t="s">
        <v>814</v>
      </c>
      <c r="D56" s="876">
        <v>9860</v>
      </c>
    </row>
    <row r="57" spans="2:6">
      <c r="B57" s="881" t="s">
        <v>1497</v>
      </c>
      <c r="C57" s="882" t="s">
        <v>853</v>
      </c>
      <c r="D57" s="883">
        <v>17980</v>
      </c>
    </row>
    <row r="58" spans="2:6">
      <c r="B58" s="881" t="s">
        <v>1498</v>
      </c>
      <c r="C58" s="882" t="s">
        <v>862</v>
      </c>
      <c r="D58" s="883">
        <v>2798.99</v>
      </c>
    </row>
    <row r="59" spans="2:6">
      <c r="B59" s="875" t="s">
        <v>1499</v>
      </c>
      <c r="C59" t="s">
        <v>627</v>
      </c>
      <c r="D59" s="876">
        <v>2998.99</v>
      </c>
      <c r="F59" s="809">
        <v>9017.84</v>
      </c>
    </row>
    <row r="60" spans="2:6">
      <c r="B60" s="875" t="s">
        <v>1500</v>
      </c>
      <c r="C60" t="s">
        <v>629</v>
      </c>
      <c r="D60" s="876">
        <v>2998.99</v>
      </c>
    </row>
    <row r="61" spans="2:6">
      <c r="B61" s="875" t="s">
        <v>1501</v>
      </c>
      <c r="C61" s="882" t="s">
        <v>804</v>
      </c>
      <c r="D61" s="876">
        <v>9396.01</v>
      </c>
    </row>
    <row r="62" spans="2:6">
      <c r="B62" s="875" t="s">
        <v>1502</v>
      </c>
      <c r="C62" s="882" t="s">
        <v>818</v>
      </c>
      <c r="D62" s="876">
        <v>8444.7999999999993</v>
      </c>
    </row>
    <row r="63" spans="2:6">
      <c r="B63" s="875" t="s">
        <v>1503</v>
      </c>
      <c r="C63" s="882" t="s">
        <v>855</v>
      </c>
      <c r="D63" s="880">
        <v>8946</v>
      </c>
    </row>
    <row r="64" spans="2:6">
      <c r="B64" s="875" t="s">
        <v>1504</v>
      </c>
      <c r="C64" s="882" t="s">
        <v>857</v>
      </c>
      <c r="D64" s="884">
        <v>3299</v>
      </c>
    </row>
    <row r="65" spans="2:10">
      <c r="B65" s="875" t="s">
        <v>1505</v>
      </c>
      <c r="C65" t="s">
        <v>860</v>
      </c>
      <c r="D65" s="880">
        <v>2699</v>
      </c>
    </row>
    <row r="66" spans="2:10">
      <c r="B66" s="875" t="s">
        <v>1506</v>
      </c>
      <c r="C66" s="279" t="s">
        <v>1507</v>
      </c>
      <c r="D66" s="885">
        <v>9017.84</v>
      </c>
    </row>
    <row r="67" spans="2:10">
      <c r="B67" s="875" t="s">
        <v>1508</v>
      </c>
      <c r="C67" t="s">
        <v>635</v>
      </c>
      <c r="D67" s="876">
        <v>3000</v>
      </c>
    </row>
    <row r="68" spans="2:10">
      <c r="B68" s="875" t="s">
        <v>1509</v>
      </c>
      <c r="C68" t="s">
        <v>1510</v>
      </c>
      <c r="D68" s="876">
        <v>5899</v>
      </c>
    </row>
    <row r="69" spans="2:10">
      <c r="B69" s="875" t="s">
        <v>1511</v>
      </c>
      <c r="C69" t="s">
        <v>1512</v>
      </c>
      <c r="D69" s="876">
        <v>2076.9899999999998</v>
      </c>
      <c r="G69" s="304" t="s">
        <v>1352</v>
      </c>
      <c r="H69" s="810">
        <v>43486</v>
      </c>
      <c r="I69" s="358" t="s">
        <v>1507</v>
      </c>
      <c r="J69" s="809">
        <v>9017.84</v>
      </c>
    </row>
    <row r="70" spans="2:10">
      <c r="B70" s="875" t="s">
        <v>1513</v>
      </c>
      <c r="C70" t="s">
        <v>1514</v>
      </c>
      <c r="D70" s="876">
        <v>1648.99</v>
      </c>
    </row>
    <row r="71" spans="2:10">
      <c r="B71" s="875" t="s">
        <v>1515</v>
      </c>
      <c r="C71" t="s">
        <v>638</v>
      </c>
      <c r="D71" s="876">
        <v>8693</v>
      </c>
    </row>
    <row r="72" spans="2:10">
      <c r="B72" s="875" t="s">
        <v>1516</v>
      </c>
      <c r="C72" t="s">
        <v>1517</v>
      </c>
      <c r="D72" s="886">
        <v>9164</v>
      </c>
    </row>
    <row r="73" spans="2:10">
      <c r="B73" s="875" t="s">
        <v>1558</v>
      </c>
      <c r="C73" s="882" t="s">
        <v>1559</v>
      </c>
      <c r="D73" s="876">
        <v>150000</v>
      </c>
    </row>
    <row r="74" spans="2:10">
      <c r="B74" s="875" t="s">
        <v>1558</v>
      </c>
      <c r="C74" t="s">
        <v>1560</v>
      </c>
      <c r="D74" s="876">
        <v>125000</v>
      </c>
    </row>
    <row r="75" spans="2:10">
      <c r="B75" s="875" t="s">
        <v>1561</v>
      </c>
      <c r="C75" t="s">
        <v>670</v>
      </c>
      <c r="D75" s="876">
        <v>45000</v>
      </c>
    </row>
    <row r="76" spans="2:10">
      <c r="B76" s="875" t="s">
        <v>1562</v>
      </c>
      <c r="C76" t="s">
        <v>1563</v>
      </c>
      <c r="D76" s="876">
        <v>50000</v>
      </c>
    </row>
    <row r="77" spans="2:10">
      <c r="B77" s="875" t="s">
        <v>1564</v>
      </c>
      <c r="C77" t="s">
        <v>1565</v>
      </c>
      <c r="D77" s="876">
        <v>35000</v>
      </c>
    </row>
    <row r="78" spans="2:10">
      <c r="B78" s="875" t="s">
        <v>1566</v>
      </c>
      <c r="C78" t="s">
        <v>1567</v>
      </c>
      <c r="D78" s="876">
        <v>30000</v>
      </c>
    </row>
    <row r="79" spans="2:10">
      <c r="B79" s="875" t="s">
        <v>1568</v>
      </c>
      <c r="C79" t="s">
        <v>1569</v>
      </c>
      <c r="D79" s="876">
        <v>28000</v>
      </c>
    </row>
    <row r="80" spans="2:10">
      <c r="B80" s="875" t="s">
        <v>1570</v>
      </c>
      <c r="C80" t="s">
        <v>1571</v>
      </c>
      <c r="D80" s="876">
        <v>40000</v>
      </c>
    </row>
    <row r="81" spans="2:4">
      <c r="B81" s="875" t="s">
        <v>1572</v>
      </c>
      <c r="C81" t="s">
        <v>682</v>
      </c>
      <c r="D81" s="876">
        <v>120000</v>
      </c>
    </row>
    <row r="82" spans="2:4">
      <c r="B82" s="875" t="s">
        <v>1573</v>
      </c>
      <c r="C82" t="s">
        <v>684</v>
      </c>
      <c r="D82" s="876">
        <v>90000</v>
      </c>
    </row>
    <row r="83" spans="2:4">
      <c r="B83" s="875" t="s">
        <v>1574</v>
      </c>
      <c r="C83" t="s">
        <v>686</v>
      </c>
      <c r="D83" s="876">
        <v>200000</v>
      </c>
    </row>
    <row r="84" spans="2:4">
      <c r="B84" s="875" t="s">
        <v>1575</v>
      </c>
      <c r="C84" t="s">
        <v>1576</v>
      </c>
      <c r="D84" s="876">
        <v>60000</v>
      </c>
    </row>
    <row r="85" spans="2:4">
      <c r="B85" s="875" t="s">
        <v>1577</v>
      </c>
      <c r="C85" t="s">
        <v>690</v>
      </c>
      <c r="D85" s="876">
        <v>50000</v>
      </c>
    </row>
    <row r="86" spans="2:4">
      <c r="B86" s="875" t="s">
        <v>1578</v>
      </c>
      <c r="C86" t="s">
        <v>692</v>
      </c>
      <c r="D86" s="876">
        <v>180000</v>
      </c>
    </row>
    <row r="87" spans="2:4">
      <c r="B87" s="875" t="s">
        <v>1579</v>
      </c>
      <c r="C87" t="s">
        <v>1580</v>
      </c>
      <c r="D87" s="876">
        <v>400000</v>
      </c>
    </row>
    <row r="88" spans="2:4">
      <c r="B88" s="875" t="s">
        <v>1518</v>
      </c>
      <c r="C88" t="s">
        <v>1519</v>
      </c>
      <c r="D88" s="876">
        <v>28206.16</v>
      </c>
    </row>
    <row r="89" spans="2:4">
      <c r="B89" s="881" t="s">
        <v>1520</v>
      </c>
      <c r="C89" s="882" t="s">
        <v>869</v>
      </c>
      <c r="D89" s="880">
        <v>7946</v>
      </c>
    </row>
    <row r="90" spans="2:4">
      <c r="B90" s="881" t="s">
        <v>1521</v>
      </c>
      <c r="C90" s="882" t="s">
        <v>870</v>
      </c>
      <c r="D90" s="880">
        <v>7946</v>
      </c>
    </row>
    <row r="91" spans="2:4">
      <c r="B91" s="881" t="s">
        <v>1522</v>
      </c>
      <c r="C91" s="882" t="s">
        <v>871</v>
      </c>
      <c r="D91" s="880">
        <v>7946</v>
      </c>
    </row>
    <row r="92" spans="2:4">
      <c r="B92" s="881" t="s">
        <v>1523</v>
      </c>
      <c r="C92" s="882" t="s">
        <v>882</v>
      </c>
      <c r="D92" s="879">
        <v>8386.7999999999993</v>
      </c>
    </row>
    <row r="93" spans="2:4">
      <c r="B93" s="881" t="s">
        <v>1524</v>
      </c>
      <c r="C93" s="882" t="s">
        <v>878</v>
      </c>
      <c r="D93" s="879">
        <v>19198</v>
      </c>
    </row>
    <row r="94" spans="2:4">
      <c r="B94" s="881" t="s">
        <v>1525</v>
      </c>
      <c r="C94" s="882" t="s">
        <v>880</v>
      </c>
      <c r="D94" s="879">
        <v>10486.4</v>
      </c>
    </row>
    <row r="95" spans="2:4">
      <c r="B95" s="881" t="s">
        <v>1526</v>
      </c>
      <c r="C95" s="882" t="s">
        <v>909</v>
      </c>
      <c r="D95" s="879">
        <v>8700</v>
      </c>
    </row>
    <row r="96" spans="2:4">
      <c r="B96" s="875" t="s">
        <v>1527</v>
      </c>
      <c r="C96" t="s">
        <v>1528</v>
      </c>
      <c r="D96" s="876">
        <v>23450</v>
      </c>
    </row>
    <row r="97" spans="2:4">
      <c r="B97" s="875" t="s">
        <v>1529</v>
      </c>
      <c r="C97" t="s">
        <v>1528</v>
      </c>
      <c r="D97" s="876">
        <v>23450</v>
      </c>
    </row>
    <row r="98" spans="2:4">
      <c r="B98" s="875" t="s">
        <v>1530</v>
      </c>
      <c r="C98" t="s">
        <v>1531</v>
      </c>
      <c r="D98" s="876">
        <v>4935.8</v>
      </c>
    </row>
    <row r="99" spans="2:4">
      <c r="B99" s="875" t="s">
        <v>1532</v>
      </c>
      <c r="C99" t="s">
        <v>1531</v>
      </c>
      <c r="D99" s="876">
        <v>4935.8</v>
      </c>
    </row>
    <row r="100" spans="2:4">
      <c r="B100" s="875" t="s">
        <v>1533</v>
      </c>
      <c r="C100" t="s">
        <v>1534</v>
      </c>
      <c r="D100" s="876">
        <v>9431.16</v>
      </c>
    </row>
    <row r="101" spans="2:4">
      <c r="B101" s="875" t="s">
        <v>1535</v>
      </c>
      <c r="C101" s="882" t="s">
        <v>851</v>
      </c>
      <c r="D101" s="879">
        <v>6867.2</v>
      </c>
    </row>
    <row r="102" spans="2:4">
      <c r="B102" s="875" t="s">
        <v>1536</v>
      </c>
      <c r="C102" s="882" t="s">
        <v>851</v>
      </c>
      <c r="D102" s="879">
        <v>6867.2</v>
      </c>
    </row>
    <row r="103" spans="2:4">
      <c r="B103" s="875" t="s">
        <v>1537</v>
      </c>
      <c r="C103" s="882" t="s">
        <v>852</v>
      </c>
      <c r="D103" s="887">
        <v>13456</v>
      </c>
    </row>
    <row r="104" spans="2:4">
      <c r="B104" s="875" t="s">
        <v>1538</v>
      </c>
      <c r="C104" t="s">
        <v>884</v>
      </c>
      <c r="D104" s="885">
        <v>6800</v>
      </c>
    </row>
    <row r="105" spans="2:4">
      <c r="B105" s="875" t="s">
        <v>1539</v>
      </c>
      <c r="C105" t="s">
        <v>886</v>
      </c>
      <c r="D105" s="885">
        <v>6800</v>
      </c>
    </row>
    <row r="106" spans="2:4">
      <c r="B106" s="875" t="s">
        <v>1540</v>
      </c>
      <c r="C106" s="882" t="s">
        <v>888</v>
      </c>
      <c r="D106" s="886">
        <v>6800</v>
      </c>
    </row>
    <row r="107" spans="2:4">
      <c r="B107" s="875" t="s">
        <v>1541</v>
      </c>
      <c r="C107" s="882" t="s">
        <v>890</v>
      </c>
      <c r="D107" s="888">
        <v>6800</v>
      </c>
    </row>
    <row r="108" spans="2:4">
      <c r="B108" s="875" t="s">
        <v>1542</v>
      </c>
      <c r="C108" s="882" t="s">
        <v>892</v>
      </c>
      <c r="D108" s="888">
        <v>6800</v>
      </c>
    </row>
    <row r="109" spans="2:4">
      <c r="B109" s="875" t="s">
        <v>1543</v>
      </c>
      <c r="C109" s="882" t="s">
        <v>894</v>
      </c>
      <c r="D109" s="886">
        <v>13800</v>
      </c>
    </row>
    <row r="110" spans="2:4">
      <c r="B110" s="875" t="s">
        <v>1544</v>
      </c>
      <c r="C110" s="882" t="s">
        <v>1545</v>
      </c>
      <c r="D110" s="886">
        <v>12900</v>
      </c>
    </row>
    <row r="111" spans="2:4">
      <c r="B111" s="875" t="s">
        <v>1546</v>
      </c>
      <c r="C111" s="882" t="s">
        <v>1547</v>
      </c>
      <c r="D111" s="886">
        <v>12900</v>
      </c>
    </row>
    <row r="112" spans="2:4">
      <c r="B112" s="875" t="s">
        <v>1548</v>
      </c>
      <c r="C112" s="882" t="s">
        <v>1549</v>
      </c>
      <c r="D112" s="886">
        <v>12900</v>
      </c>
    </row>
    <row r="113" spans="2:4">
      <c r="B113" s="875" t="s">
        <v>1550</v>
      </c>
      <c r="C113" s="882" t="s">
        <v>1551</v>
      </c>
      <c r="D113" s="886">
        <v>12900</v>
      </c>
    </row>
    <row r="114" spans="2:4">
      <c r="B114" s="875" t="s">
        <v>1552</v>
      </c>
      <c r="C114" s="882" t="s">
        <v>1553</v>
      </c>
      <c r="D114" s="886">
        <v>12900</v>
      </c>
    </row>
    <row r="115" spans="2:4">
      <c r="B115" s="875" t="s">
        <v>1554</v>
      </c>
      <c r="C115" s="882" t="s">
        <v>1555</v>
      </c>
      <c r="D115" s="886">
        <v>12900</v>
      </c>
    </row>
    <row r="116" spans="2:4">
      <c r="B116" s="875" t="s">
        <v>1556</v>
      </c>
      <c r="C116" s="882" t="s">
        <v>1557</v>
      </c>
      <c r="D116" s="888">
        <v>7000</v>
      </c>
    </row>
    <row r="117" spans="2:4">
      <c r="B117" s="889" t="s">
        <v>1583</v>
      </c>
      <c r="C117" s="890" t="s">
        <v>1584</v>
      </c>
      <c r="D117" s="891">
        <v>8500</v>
      </c>
    </row>
    <row r="118" spans="2:4">
      <c r="B118" s="892" t="s">
        <v>1581</v>
      </c>
      <c r="C118" s="893" t="s">
        <v>1582</v>
      </c>
      <c r="D118" s="894">
        <v>10370.4</v>
      </c>
    </row>
    <row r="119" spans="2:4">
      <c r="B119" s="892" t="s">
        <v>1585</v>
      </c>
      <c r="C119" s="893" t="s">
        <v>1417</v>
      </c>
      <c r="D119" s="894">
        <v>10829.75</v>
      </c>
    </row>
    <row r="120" spans="2:4">
      <c r="B120" s="875" t="s">
        <v>1587</v>
      </c>
      <c r="C120" s="893" t="s">
        <v>1588</v>
      </c>
      <c r="D120" s="894">
        <v>100000</v>
      </c>
    </row>
    <row r="121" spans="2:4">
      <c r="B121" s="875" t="s">
        <v>1589</v>
      </c>
      <c r="C121" s="893" t="s">
        <v>1590</v>
      </c>
      <c r="D121" s="894">
        <v>8500.01</v>
      </c>
    </row>
    <row r="122" spans="2:4">
      <c r="B122" s="875" t="s">
        <v>1591</v>
      </c>
      <c r="C122" s="893" t="s">
        <v>1590</v>
      </c>
      <c r="D122" s="894">
        <v>8500</v>
      </c>
    </row>
    <row r="123" spans="2:4">
      <c r="B123" s="875" t="s">
        <v>1592</v>
      </c>
      <c r="C123" s="893" t="s">
        <v>1590</v>
      </c>
      <c r="D123" s="894">
        <v>8500</v>
      </c>
    </row>
    <row r="124" spans="2:4">
      <c r="B124" s="875" t="s">
        <v>1593</v>
      </c>
      <c r="C124" s="893" t="s">
        <v>1594</v>
      </c>
      <c r="D124" s="894">
        <v>12307.6</v>
      </c>
    </row>
    <row r="125" spans="2:4">
      <c r="B125" s="875" t="s">
        <v>1595</v>
      </c>
      <c r="C125" s="893" t="s">
        <v>1596</v>
      </c>
      <c r="D125" s="894">
        <v>12760</v>
      </c>
    </row>
    <row r="126" spans="2:4">
      <c r="B126" s="875" t="s">
        <v>1597</v>
      </c>
      <c r="C126" s="893" t="s">
        <v>1598</v>
      </c>
      <c r="D126" s="894">
        <v>10030</v>
      </c>
    </row>
    <row r="127" spans="2:4">
      <c r="B127" s="875" t="s">
        <v>1702</v>
      </c>
      <c r="C127" s="893" t="s">
        <v>1700</v>
      </c>
      <c r="D127" s="894">
        <v>16066</v>
      </c>
    </row>
    <row r="128" spans="2:4">
      <c r="B128" s="875" t="s">
        <v>1703</v>
      </c>
      <c r="C128" s="893" t="s">
        <v>1701</v>
      </c>
      <c r="D128" s="894">
        <v>16066</v>
      </c>
    </row>
    <row r="129" spans="2:13">
      <c r="B129" s="875" t="s">
        <v>1708</v>
      </c>
      <c r="C129" s="893" t="s">
        <v>1701</v>
      </c>
      <c r="D129" s="894">
        <v>17748</v>
      </c>
    </row>
    <row r="130" spans="2:13">
      <c r="B130" s="875" t="s">
        <v>1720</v>
      </c>
      <c r="C130" s="893" t="s">
        <v>1721</v>
      </c>
      <c r="D130" s="894">
        <v>16588</v>
      </c>
    </row>
    <row r="131" spans="2:13">
      <c r="B131" s="875" t="s">
        <v>1722</v>
      </c>
      <c r="C131" s="893" t="s">
        <v>1723</v>
      </c>
      <c r="D131" s="894">
        <v>12644</v>
      </c>
    </row>
    <row r="132" spans="2:13">
      <c r="B132" s="875" t="s">
        <v>1581</v>
      </c>
      <c r="C132" s="893" t="s">
        <v>1724</v>
      </c>
      <c r="D132" s="894">
        <v>6783.68</v>
      </c>
    </row>
    <row r="133" spans="2:13">
      <c r="B133" s="811"/>
      <c r="C133" s="812"/>
      <c r="D133" s="813">
        <f>SUM(D8:D132)</f>
        <v>2569726.25</v>
      </c>
      <c r="E133" s="473"/>
      <c r="M133" s="473"/>
    </row>
    <row r="134" spans="2:13">
      <c r="D134" s="473"/>
    </row>
  </sheetData>
  <phoneticPr fontId="101" type="noConversion"/>
  <pageMargins left="0.70866141732283472" right="0.11811023622047245" top="0.15748031496062992" bottom="0.19685039370078741" header="0.31496062992125984" footer="0.31496062992125984"/>
  <pageSetup scale="75"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view="pageBreakPreview" topLeftCell="A15" zoomScaleSheetLayoutView="100" workbookViewId="0">
      <selection activeCell="F25" sqref="F25"/>
    </sheetView>
  </sheetViews>
  <sheetFormatPr baseColWidth="10" defaultRowHeight="12.75"/>
  <cols>
    <col min="1" max="1" width="4.42578125" style="131" customWidth="1"/>
    <col min="2" max="4" width="22.42578125" style="131" customWidth="1"/>
    <col min="5" max="5" width="21.140625" style="131" customWidth="1"/>
    <col min="6" max="7" width="17" style="131" customWidth="1"/>
    <col min="8" max="8" width="23.7109375" style="131" customWidth="1"/>
    <col min="9" max="9" width="19.28515625" style="131" customWidth="1"/>
    <col min="10" max="10" width="15.140625" style="131" customWidth="1"/>
    <col min="11" max="11" width="14.28515625" style="131" customWidth="1"/>
    <col min="12" max="12" width="9.7109375" style="131" customWidth="1"/>
    <col min="13" max="13" width="10.28515625" style="131" customWidth="1"/>
    <col min="14" max="14" width="20" style="131" customWidth="1"/>
    <col min="15" max="15" width="3.7109375" style="132" customWidth="1"/>
    <col min="16" max="16" width="11.42578125" style="131"/>
    <col min="17" max="17" width="12.7109375" style="131" bestFit="1" customWidth="1"/>
    <col min="18" max="256" width="11.42578125" style="131"/>
    <col min="257" max="257" width="4.42578125" style="131" customWidth="1"/>
    <col min="258" max="260" width="22.42578125" style="131" customWidth="1"/>
    <col min="261" max="261" width="19.5703125" style="131" customWidth="1"/>
    <col min="262" max="263" width="17" style="131" customWidth="1"/>
    <col min="264" max="264" width="23.7109375" style="131" customWidth="1"/>
    <col min="265" max="265" width="19.28515625" style="131" customWidth="1"/>
    <col min="266" max="267" width="12" style="131" customWidth="1"/>
    <col min="268" max="268" width="9.7109375" style="131" customWidth="1"/>
    <col min="269" max="269" width="10.28515625" style="131" customWidth="1"/>
    <col min="270" max="270" width="20" style="131" customWidth="1"/>
    <col min="271" max="271" width="3.7109375" style="131" customWidth="1"/>
    <col min="272" max="272" width="11.42578125" style="131"/>
    <col min="273" max="273" width="12.7109375" style="131" bestFit="1" customWidth="1"/>
    <col min="274" max="512" width="11.42578125" style="131"/>
    <col min="513" max="513" width="4.42578125" style="131" customWidth="1"/>
    <col min="514" max="516" width="22.42578125" style="131" customWidth="1"/>
    <col min="517" max="517" width="19.5703125" style="131" customWidth="1"/>
    <col min="518" max="519" width="17" style="131" customWidth="1"/>
    <col min="520" max="520" width="23.7109375" style="131" customWidth="1"/>
    <col min="521" max="521" width="19.28515625" style="131" customWidth="1"/>
    <col min="522" max="523" width="12" style="131" customWidth="1"/>
    <col min="524" max="524" width="9.7109375" style="131" customWidth="1"/>
    <col min="525" max="525" width="10.28515625" style="131" customWidth="1"/>
    <col min="526" max="526" width="20" style="131" customWidth="1"/>
    <col min="527" max="527" width="3.7109375" style="131" customWidth="1"/>
    <col min="528" max="528" width="11.42578125" style="131"/>
    <col min="529" max="529" width="12.7109375" style="131" bestFit="1" customWidth="1"/>
    <col min="530" max="768" width="11.42578125" style="131"/>
    <col min="769" max="769" width="4.42578125" style="131" customWidth="1"/>
    <col min="770" max="772" width="22.42578125" style="131" customWidth="1"/>
    <col min="773" max="773" width="19.5703125" style="131" customWidth="1"/>
    <col min="774" max="775" width="17" style="131" customWidth="1"/>
    <col min="776" max="776" width="23.7109375" style="131" customWidth="1"/>
    <col min="777" max="777" width="19.28515625" style="131" customWidth="1"/>
    <col min="778" max="779" width="12" style="131" customWidth="1"/>
    <col min="780" max="780" width="9.7109375" style="131" customWidth="1"/>
    <col min="781" max="781" width="10.28515625" style="131" customWidth="1"/>
    <col min="782" max="782" width="20" style="131" customWidth="1"/>
    <col min="783" max="783" width="3.7109375" style="131" customWidth="1"/>
    <col min="784" max="784" width="11.42578125" style="131"/>
    <col min="785" max="785" width="12.7109375" style="131" bestFit="1" customWidth="1"/>
    <col min="786" max="1024" width="11.42578125" style="131"/>
    <col min="1025" max="1025" width="4.42578125" style="131" customWidth="1"/>
    <col min="1026" max="1028" width="22.42578125" style="131" customWidth="1"/>
    <col min="1029" max="1029" width="19.5703125" style="131" customWidth="1"/>
    <col min="1030" max="1031" width="17" style="131" customWidth="1"/>
    <col min="1032" max="1032" width="23.7109375" style="131" customWidth="1"/>
    <col min="1033" max="1033" width="19.28515625" style="131" customWidth="1"/>
    <col min="1034" max="1035" width="12" style="131" customWidth="1"/>
    <col min="1036" max="1036" width="9.7109375" style="131" customWidth="1"/>
    <col min="1037" max="1037" width="10.28515625" style="131" customWidth="1"/>
    <col min="1038" max="1038" width="20" style="131" customWidth="1"/>
    <col min="1039" max="1039" width="3.7109375" style="131" customWidth="1"/>
    <col min="1040" max="1040" width="11.42578125" style="131"/>
    <col min="1041" max="1041" width="12.7109375" style="131" bestFit="1" customWidth="1"/>
    <col min="1042" max="1280" width="11.42578125" style="131"/>
    <col min="1281" max="1281" width="4.42578125" style="131" customWidth="1"/>
    <col min="1282" max="1284" width="22.42578125" style="131" customWidth="1"/>
    <col min="1285" max="1285" width="19.5703125" style="131" customWidth="1"/>
    <col min="1286" max="1287" width="17" style="131" customWidth="1"/>
    <col min="1288" max="1288" width="23.7109375" style="131" customWidth="1"/>
    <col min="1289" max="1289" width="19.28515625" style="131" customWidth="1"/>
    <col min="1290" max="1291" width="12" style="131" customWidth="1"/>
    <col min="1292" max="1292" width="9.7109375" style="131" customWidth="1"/>
    <col min="1293" max="1293" width="10.28515625" style="131" customWidth="1"/>
    <col min="1294" max="1294" width="20" style="131" customWidth="1"/>
    <col min="1295" max="1295" width="3.7109375" style="131" customWidth="1"/>
    <col min="1296" max="1296" width="11.42578125" style="131"/>
    <col min="1297" max="1297" width="12.7109375" style="131" bestFit="1" customWidth="1"/>
    <col min="1298" max="1536" width="11.42578125" style="131"/>
    <col min="1537" max="1537" width="4.42578125" style="131" customWidth="1"/>
    <col min="1538" max="1540" width="22.42578125" style="131" customWidth="1"/>
    <col min="1541" max="1541" width="19.5703125" style="131" customWidth="1"/>
    <col min="1542" max="1543" width="17" style="131" customWidth="1"/>
    <col min="1544" max="1544" width="23.7109375" style="131" customWidth="1"/>
    <col min="1545" max="1545" width="19.28515625" style="131" customWidth="1"/>
    <col min="1546" max="1547" width="12" style="131" customWidth="1"/>
    <col min="1548" max="1548" width="9.7109375" style="131" customWidth="1"/>
    <col min="1549" max="1549" width="10.28515625" style="131" customWidth="1"/>
    <col min="1550" max="1550" width="20" style="131" customWidth="1"/>
    <col min="1551" max="1551" width="3.7109375" style="131" customWidth="1"/>
    <col min="1552" max="1552" width="11.42578125" style="131"/>
    <col min="1553" max="1553" width="12.7109375" style="131" bestFit="1" customWidth="1"/>
    <col min="1554" max="1792" width="11.42578125" style="131"/>
    <col min="1793" max="1793" width="4.42578125" style="131" customWidth="1"/>
    <col min="1794" max="1796" width="22.42578125" style="131" customWidth="1"/>
    <col min="1797" max="1797" width="19.5703125" style="131" customWidth="1"/>
    <col min="1798" max="1799" width="17" style="131" customWidth="1"/>
    <col min="1800" max="1800" width="23.7109375" style="131" customWidth="1"/>
    <col min="1801" max="1801" width="19.28515625" style="131" customWidth="1"/>
    <col min="1802" max="1803" width="12" style="131" customWidth="1"/>
    <col min="1804" max="1804" width="9.7109375" style="131" customWidth="1"/>
    <col min="1805" max="1805" width="10.28515625" style="131" customWidth="1"/>
    <col min="1806" max="1806" width="20" style="131" customWidth="1"/>
    <col min="1807" max="1807" width="3.7109375" style="131" customWidth="1"/>
    <col min="1808" max="1808" width="11.42578125" style="131"/>
    <col min="1809" max="1809" width="12.7109375" style="131" bestFit="1" customWidth="1"/>
    <col min="1810" max="2048" width="11.42578125" style="131"/>
    <col min="2049" max="2049" width="4.42578125" style="131" customWidth="1"/>
    <col min="2050" max="2052" width="22.42578125" style="131" customWidth="1"/>
    <col min="2053" max="2053" width="19.5703125" style="131" customWidth="1"/>
    <col min="2054" max="2055" width="17" style="131" customWidth="1"/>
    <col min="2056" max="2056" width="23.7109375" style="131" customWidth="1"/>
    <col min="2057" max="2057" width="19.28515625" style="131" customWidth="1"/>
    <col min="2058" max="2059" width="12" style="131" customWidth="1"/>
    <col min="2060" max="2060" width="9.7109375" style="131" customWidth="1"/>
    <col min="2061" max="2061" width="10.28515625" style="131" customWidth="1"/>
    <col min="2062" max="2062" width="20" style="131" customWidth="1"/>
    <col min="2063" max="2063" width="3.7109375" style="131" customWidth="1"/>
    <col min="2064" max="2064" width="11.42578125" style="131"/>
    <col min="2065" max="2065" width="12.7109375" style="131" bestFit="1" customWidth="1"/>
    <col min="2066" max="2304" width="11.42578125" style="131"/>
    <col min="2305" max="2305" width="4.42578125" style="131" customWidth="1"/>
    <col min="2306" max="2308" width="22.42578125" style="131" customWidth="1"/>
    <col min="2309" max="2309" width="19.5703125" style="131" customWidth="1"/>
    <col min="2310" max="2311" width="17" style="131" customWidth="1"/>
    <col min="2312" max="2312" width="23.7109375" style="131" customWidth="1"/>
    <col min="2313" max="2313" width="19.28515625" style="131" customWidth="1"/>
    <col min="2314" max="2315" width="12" style="131" customWidth="1"/>
    <col min="2316" max="2316" width="9.7109375" style="131" customWidth="1"/>
    <col min="2317" max="2317" width="10.28515625" style="131" customWidth="1"/>
    <col min="2318" max="2318" width="20" style="131" customWidth="1"/>
    <col min="2319" max="2319" width="3.7109375" style="131" customWidth="1"/>
    <col min="2320" max="2320" width="11.42578125" style="131"/>
    <col min="2321" max="2321" width="12.7109375" style="131" bestFit="1" customWidth="1"/>
    <col min="2322" max="2560" width="11.42578125" style="131"/>
    <col min="2561" max="2561" width="4.42578125" style="131" customWidth="1"/>
    <col min="2562" max="2564" width="22.42578125" style="131" customWidth="1"/>
    <col min="2565" max="2565" width="19.5703125" style="131" customWidth="1"/>
    <col min="2566" max="2567" width="17" style="131" customWidth="1"/>
    <col min="2568" max="2568" width="23.7109375" style="131" customWidth="1"/>
    <col min="2569" max="2569" width="19.28515625" style="131" customWidth="1"/>
    <col min="2570" max="2571" width="12" style="131" customWidth="1"/>
    <col min="2572" max="2572" width="9.7109375" style="131" customWidth="1"/>
    <col min="2573" max="2573" width="10.28515625" style="131" customWidth="1"/>
    <col min="2574" max="2574" width="20" style="131" customWidth="1"/>
    <col min="2575" max="2575" width="3.7109375" style="131" customWidth="1"/>
    <col min="2576" max="2576" width="11.42578125" style="131"/>
    <col min="2577" max="2577" width="12.7109375" style="131" bestFit="1" customWidth="1"/>
    <col min="2578" max="2816" width="11.42578125" style="131"/>
    <col min="2817" max="2817" width="4.42578125" style="131" customWidth="1"/>
    <col min="2818" max="2820" width="22.42578125" style="131" customWidth="1"/>
    <col min="2821" max="2821" width="19.5703125" style="131" customWidth="1"/>
    <col min="2822" max="2823" width="17" style="131" customWidth="1"/>
    <col min="2824" max="2824" width="23.7109375" style="131" customWidth="1"/>
    <col min="2825" max="2825" width="19.28515625" style="131" customWidth="1"/>
    <col min="2826" max="2827" width="12" style="131" customWidth="1"/>
    <col min="2828" max="2828" width="9.7109375" style="131" customWidth="1"/>
    <col min="2829" max="2829" width="10.28515625" style="131" customWidth="1"/>
    <col min="2830" max="2830" width="20" style="131" customWidth="1"/>
    <col min="2831" max="2831" width="3.7109375" style="131" customWidth="1"/>
    <col min="2832" max="2832" width="11.42578125" style="131"/>
    <col min="2833" max="2833" width="12.7109375" style="131" bestFit="1" customWidth="1"/>
    <col min="2834" max="3072" width="11.42578125" style="131"/>
    <col min="3073" max="3073" width="4.42578125" style="131" customWidth="1"/>
    <col min="3074" max="3076" width="22.42578125" style="131" customWidth="1"/>
    <col min="3077" max="3077" width="19.5703125" style="131" customWidth="1"/>
    <col min="3078" max="3079" width="17" style="131" customWidth="1"/>
    <col min="3080" max="3080" width="23.7109375" style="131" customWidth="1"/>
    <col min="3081" max="3081" width="19.28515625" style="131" customWidth="1"/>
    <col min="3082" max="3083" width="12" style="131" customWidth="1"/>
    <col min="3084" max="3084" width="9.7109375" style="131" customWidth="1"/>
    <col min="3085" max="3085" width="10.28515625" style="131" customWidth="1"/>
    <col min="3086" max="3086" width="20" style="131" customWidth="1"/>
    <col min="3087" max="3087" width="3.7109375" style="131" customWidth="1"/>
    <col min="3088" max="3088" width="11.42578125" style="131"/>
    <col min="3089" max="3089" width="12.7109375" style="131" bestFit="1" customWidth="1"/>
    <col min="3090" max="3328" width="11.42578125" style="131"/>
    <col min="3329" max="3329" width="4.42578125" style="131" customWidth="1"/>
    <col min="3330" max="3332" width="22.42578125" style="131" customWidth="1"/>
    <col min="3333" max="3333" width="19.5703125" style="131" customWidth="1"/>
    <col min="3334" max="3335" width="17" style="131" customWidth="1"/>
    <col min="3336" max="3336" width="23.7109375" style="131" customWidth="1"/>
    <col min="3337" max="3337" width="19.28515625" style="131" customWidth="1"/>
    <col min="3338" max="3339" width="12" style="131" customWidth="1"/>
    <col min="3340" max="3340" width="9.7109375" style="131" customWidth="1"/>
    <col min="3341" max="3341" width="10.28515625" style="131" customWidth="1"/>
    <col min="3342" max="3342" width="20" style="131" customWidth="1"/>
    <col min="3343" max="3343" width="3.7109375" style="131" customWidth="1"/>
    <col min="3344" max="3344" width="11.42578125" style="131"/>
    <col min="3345" max="3345" width="12.7109375" style="131" bestFit="1" customWidth="1"/>
    <col min="3346" max="3584" width="11.42578125" style="131"/>
    <col min="3585" max="3585" width="4.42578125" style="131" customWidth="1"/>
    <col min="3586" max="3588" width="22.42578125" style="131" customWidth="1"/>
    <col min="3589" max="3589" width="19.5703125" style="131" customWidth="1"/>
    <col min="3590" max="3591" width="17" style="131" customWidth="1"/>
    <col min="3592" max="3592" width="23.7109375" style="131" customWidth="1"/>
    <col min="3593" max="3593" width="19.28515625" style="131" customWidth="1"/>
    <col min="3594" max="3595" width="12" style="131" customWidth="1"/>
    <col min="3596" max="3596" width="9.7109375" style="131" customWidth="1"/>
    <col min="3597" max="3597" width="10.28515625" style="131" customWidth="1"/>
    <col min="3598" max="3598" width="20" style="131" customWidth="1"/>
    <col min="3599" max="3599" width="3.7109375" style="131" customWidth="1"/>
    <col min="3600" max="3600" width="11.42578125" style="131"/>
    <col min="3601" max="3601" width="12.7109375" style="131" bestFit="1" customWidth="1"/>
    <col min="3602" max="3840" width="11.42578125" style="131"/>
    <col min="3841" max="3841" width="4.42578125" style="131" customWidth="1"/>
    <col min="3842" max="3844" width="22.42578125" style="131" customWidth="1"/>
    <col min="3845" max="3845" width="19.5703125" style="131" customWidth="1"/>
    <col min="3846" max="3847" width="17" style="131" customWidth="1"/>
    <col min="3848" max="3848" width="23.7109375" style="131" customWidth="1"/>
    <col min="3849" max="3849" width="19.28515625" style="131" customWidth="1"/>
    <col min="3850" max="3851" width="12" style="131" customWidth="1"/>
    <col min="3852" max="3852" width="9.7109375" style="131" customWidth="1"/>
    <col min="3853" max="3853" width="10.28515625" style="131" customWidth="1"/>
    <col min="3854" max="3854" width="20" style="131" customWidth="1"/>
    <col min="3855" max="3855" width="3.7109375" style="131" customWidth="1"/>
    <col min="3856" max="3856" width="11.42578125" style="131"/>
    <col min="3857" max="3857" width="12.7109375" style="131" bestFit="1" customWidth="1"/>
    <col min="3858" max="4096" width="11.42578125" style="131"/>
    <col min="4097" max="4097" width="4.42578125" style="131" customWidth="1"/>
    <col min="4098" max="4100" width="22.42578125" style="131" customWidth="1"/>
    <col min="4101" max="4101" width="19.5703125" style="131" customWidth="1"/>
    <col min="4102" max="4103" width="17" style="131" customWidth="1"/>
    <col min="4104" max="4104" width="23.7109375" style="131" customWidth="1"/>
    <col min="4105" max="4105" width="19.28515625" style="131" customWidth="1"/>
    <col min="4106" max="4107" width="12" style="131" customWidth="1"/>
    <col min="4108" max="4108" width="9.7109375" style="131" customWidth="1"/>
    <col min="4109" max="4109" width="10.28515625" style="131" customWidth="1"/>
    <col min="4110" max="4110" width="20" style="131" customWidth="1"/>
    <col min="4111" max="4111" width="3.7109375" style="131" customWidth="1"/>
    <col min="4112" max="4112" width="11.42578125" style="131"/>
    <col min="4113" max="4113" width="12.7109375" style="131" bestFit="1" customWidth="1"/>
    <col min="4114" max="4352" width="11.42578125" style="131"/>
    <col min="4353" max="4353" width="4.42578125" style="131" customWidth="1"/>
    <col min="4354" max="4356" width="22.42578125" style="131" customWidth="1"/>
    <col min="4357" max="4357" width="19.5703125" style="131" customWidth="1"/>
    <col min="4358" max="4359" width="17" style="131" customWidth="1"/>
    <col min="4360" max="4360" width="23.7109375" style="131" customWidth="1"/>
    <col min="4361" max="4361" width="19.28515625" style="131" customWidth="1"/>
    <col min="4362" max="4363" width="12" style="131" customWidth="1"/>
    <col min="4364" max="4364" width="9.7109375" style="131" customWidth="1"/>
    <col min="4365" max="4365" width="10.28515625" style="131" customWidth="1"/>
    <col min="4366" max="4366" width="20" style="131" customWidth="1"/>
    <col min="4367" max="4367" width="3.7109375" style="131" customWidth="1"/>
    <col min="4368" max="4368" width="11.42578125" style="131"/>
    <col min="4369" max="4369" width="12.7109375" style="131" bestFit="1" customWidth="1"/>
    <col min="4370" max="4608" width="11.42578125" style="131"/>
    <col min="4609" max="4609" width="4.42578125" style="131" customWidth="1"/>
    <col min="4610" max="4612" width="22.42578125" style="131" customWidth="1"/>
    <col min="4613" max="4613" width="19.5703125" style="131" customWidth="1"/>
    <col min="4614" max="4615" width="17" style="131" customWidth="1"/>
    <col min="4616" max="4616" width="23.7109375" style="131" customWidth="1"/>
    <col min="4617" max="4617" width="19.28515625" style="131" customWidth="1"/>
    <col min="4618" max="4619" width="12" style="131" customWidth="1"/>
    <col min="4620" max="4620" width="9.7109375" style="131" customWidth="1"/>
    <col min="4621" max="4621" width="10.28515625" style="131" customWidth="1"/>
    <col min="4622" max="4622" width="20" style="131" customWidth="1"/>
    <col min="4623" max="4623" width="3.7109375" style="131" customWidth="1"/>
    <col min="4624" max="4624" width="11.42578125" style="131"/>
    <col min="4625" max="4625" width="12.7109375" style="131" bestFit="1" customWidth="1"/>
    <col min="4626" max="4864" width="11.42578125" style="131"/>
    <col min="4865" max="4865" width="4.42578125" style="131" customWidth="1"/>
    <col min="4866" max="4868" width="22.42578125" style="131" customWidth="1"/>
    <col min="4869" max="4869" width="19.5703125" style="131" customWidth="1"/>
    <col min="4870" max="4871" width="17" style="131" customWidth="1"/>
    <col min="4872" max="4872" width="23.7109375" style="131" customWidth="1"/>
    <col min="4873" max="4873" width="19.28515625" style="131" customWidth="1"/>
    <col min="4874" max="4875" width="12" style="131" customWidth="1"/>
    <col min="4876" max="4876" width="9.7109375" style="131" customWidth="1"/>
    <col min="4877" max="4877" width="10.28515625" style="131" customWidth="1"/>
    <col min="4878" max="4878" width="20" style="131" customWidth="1"/>
    <col min="4879" max="4879" width="3.7109375" style="131" customWidth="1"/>
    <col min="4880" max="4880" width="11.42578125" style="131"/>
    <col min="4881" max="4881" width="12.7109375" style="131" bestFit="1" customWidth="1"/>
    <col min="4882" max="5120" width="11.42578125" style="131"/>
    <col min="5121" max="5121" width="4.42578125" style="131" customWidth="1"/>
    <col min="5122" max="5124" width="22.42578125" style="131" customWidth="1"/>
    <col min="5125" max="5125" width="19.5703125" style="131" customWidth="1"/>
    <col min="5126" max="5127" width="17" style="131" customWidth="1"/>
    <col min="5128" max="5128" width="23.7109375" style="131" customWidth="1"/>
    <col min="5129" max="5129" width="19.28515625" style="131" customWidth="1"/>
    <col min="5130" max="5131" width="12" style="131" customWidth="1"/>
    <col min="5132" max="5132" width="9.7109375" style="131" customWidth="1"/>
    <col min="5133" max="5133" width="10.28515625" style="131" customWidth="1"/>
    <col min="5134" max="5134" width="20" style="131" customWidth="1"/>
    <col min="5135" max="5135" width="3.7109375" style="131" customWidth="1"/>
    <col min="5136" max="5136" width="11.42578125" style="131"/>
    <col min="5137" max="5137" width="12.7109375" style="131" bestFit="1" customWidth="1"/>
    <col min="5138" max="5376" width="11.42578125" style="131"/>
    <col min="5377" max="5377" width="4.42578125" style="131" customWidth="1"/>
    <col min="5378" max="5380" width="22.42578125" style="131" customWidth="1"/>
    <col min="5381" max="5381" width="19.5703125" style="131" customWidth="1"/>
    <col min="5382" max="5383" width="17" style="131" customWidth="1"/>
    <col min="5384" max="5384" width="23.7109375" style="131" customWidth="1"/>
    <col min="5385" max="5385" width="19.28515625" style="131" customWidth="1"/>
    <col min="5386" max="5387" width="12" style="131" customWidth="1"/>
    <col min="5388" max="5388" width="9.7109375" style="131" customWidth="1"/>
    <col min="5389" max="5389" width="10.28515625" style="131" customWidth="1"/>
    <col min="5390" max="5390" width="20" style="131" customWidth="1"/>
    <col min="5391" max="5391" width="3.7109375" style="131" customWidth="1"/>
    <col min="5392" max="5392" width="11.42578125" style="131"/>
    <col min="5393" max="5393" width="12.7109375" style="131" bestFit="1" customWidth="1"/>
    <col min="5394" max="5632" width="11.42578125" style="131"/>
    <col min="5633" max="5633" width="4.42578125" style="131" customWidth="1"/>
    <col min="5634" max="5636" width="22.42578125" style="131" customWidth="1"/>
    <col min="5637" max="5637" width="19.5703125" style="131" customWidth="1"/>
    <col min="5638" max="5639" width="17" style="131" customWidth="1"/>
    <col min="5640" max="5640" width="23.7109375" style="131" customWidth="1"/>
    <col min="5641" max="5641" width="19.28515625" style="131" customWidth="1"/>
    <col min="5642" max="5643" width="12" style="131" customWidth="1"/>
    <col min="5644" max="5644" width="9.7109375" style="131" customWidth="1"/>
    <col min="5645" max="5645" width="10.28515625" style="131" customWidth="1"/>
    <col min="5646" max="5646" width="20" style="131" customWidth="1"/>
    <col min="5647" max="5647" width="3.7109375" style="131" customWidth="1"/>
    <col min="5648" max="5648" width="11.42578125" style="131"/>
    <col min="5649" max="5649" width="12.7109375" style="131" bestFit="1" customWidth="1"/>
    <col min="5650" max="5888" width="11.42578125" style="131"/>
    <col min="5889" max="5889" width="4.42578125" style="131" customWidth="1"/>
    <col min="5890" max="5892" width="22.42578125" style="131" customWidth="1"/>
    <col min="5893" max="5893" width="19.5703125" style="131" customWidth="1"/>
    <col min="5894" max="5895" width="17" style="131" customWidth="1"/>
    <col min="5896" max="5896" width="23.7109375" style="131" customWidth="1"/>
    <col min="5897" max="5897" width="19.28515625" style="131" customWidth="1"/>
    <col min="5898" max="5899" width="12" style="131" customWidth="1"/>
    <col min="5900" max="5900" width="9.7109375" style="131" customWidth="1"/>
    <col min="5901" max="5901" width="10.28515625" style="131" customWidth="1"/>
    <col min="5902" max="5902" width="20" style="131" customWidth="1"/>
    <col min="5903" max="5903" width="3.7109375" style="131" customWidth="1"/>
    <col min="5904" max="5904" width="11.42578125" style="131"/>
    <col min="5905" max="5905" width="12.7109375" style="131" bestFit="1" customWidth="1"/>
    <col min="5906" max="6144" width="11.42578125" style="131"/>
    <col min="6145" max="6145" width="4.42578125" style="131" customWidth="1"/>
    <col min="6146" max="6148" width="22.42578125" style="131" customWidth="1"/>
    <col min="6149" max="6149" width="19.5703125" style="131" customWidth="1"/>
    <col min="6150" max="6151" width="17" style="131" customWidth="1"/>
    <col min="6152" max="6152" width="23.7109375" style="131" customWidth="1"/>
    <col min="6153" max="6153" width="19.28515625" style="131" customWidth="1"/>
    <col min="6154" max="6155" width="12" style="131" customWidth="1"/>
    <col min="6156" max="6156" width="9.7109375" style="131" customWidth="1"/>
    <col min="6157" max="6157" width="10.28515625" style="131" customWidth="1"/>
    <col min="6158" max="6158" width="20" style="131" customWidth="1"/>
    <col min="6159" max="6159" width="3.7109375" style="131" customWidth="1"/>
    <col min="6160" max="6160" width="11.42578125" style="131"/>
    <col min="6161" max="6161" width="12.7109375" style="131" bestFit="1" customWidth="1"/>
    <col min="6162" max="6400" width="11.42578125" style="131"/>
    <col min="6401" max="6401" width="4.42578125" style="131" customWidth="1"/>
    <col min="6402" max="6404" width="22.42578125" style="131" customWidth="1"/>
    <col min="6405" max="6405" width="19.5703125" style="131" customWidth="1"/>
    <col min="6406" max="6407" width="17" style="131" customWidth="1"/>
    <col min="6408" max="6408" width="23.7109375" style="131" customWidth="1"/>
    <col min="6409" max="6409" width="19.28515625" style="131" customWidth="1"/>
    <col min="6410" max="6411" width="12" style="131" customWidth="1"/>
    <col min="6412" max="6412" width="9.7109375" style="131" customWidth="1"/>
    <col min="6413" max="6413" width="10.28515625" style="131" customWidth="1"/>
    <col min="6414" max="6414" width="20" style="131" customWidth="1"/>
    <col min="6415" max="6415" width="3.7109375" style="131" customWidth="1"/>
    <col min="6416" max="6416" width="11.42578125" style="131"/>
    <col min="6417" max="6417" width="12.7109375" style="131" bestFit="1" customWidth="1"/>
    <col min="6418" max="6656" width="11.42578125" style="131"/>
    <col min="6657" max="6657" width="4.42578125" style="131" customWidth="1"/>
    <col min="6658" max="6660" width="22.42578125" style="131" customWidth="1"/>
    <col min="6661" max="6661" width="19.5703125" style="131" customWidth="1"/>
    <col min="6662" max="6663" width="17" style="131" customWidth="1"/>
    <col min="6664" max="6664" width="23.7109375" style="131" customWidth="1"/>
    <col min="6665" max="6665" width="19.28515625" style="131" customWidth="1"/>
    <col min="6666" max="6667" width="12" style="131" customWidth="1"/>
    <col min="6668" max="6668" width="9.7109375" style="131" customWidth="1"/>
    <col min="6669" max="6669" width="10.28515625" style="131" customWidth="1"/>
    <col min="6670" max="6670" width="20" style="131" customWidth="1"/>
    <col min="6671" max="6671" width="3.7109375" style="131" customWidth="1"/>
    <col min="6672" max="6672" width="11.42578125" style="131"/>
    <col min="6673" max="6673" width="12.7109375" style="131" bestFit="1" customWidth="1"/>
    <col min="6674" max="6912" width="11.42578125" style="131"/>
    <col min="6913" max="6913" width="4.42578125" style="131" customWidth="1"/>
    <col min="6914" max="6916" width="22.42578125" style="131" customWidth="1"/>
    <col min="6917" max="6917" width="19.5703125" style="131" customWidth="1"/>
    <col min="6918" max="6919" width="17" style="131" customWidth="1"/>
    <col min="6920" max="6920" width="23.7109375" style="131" customWidth="1"/>
    <col min="6921" max="6921" width="19.28515625" style="131" customWidth="1"/>
    <col min="6922" max="6923" width="12" style="131" customWidth="1"/>
    <col min="6924" max="6924" width="9.7109375" style="131" customWidth="1"/>
    <col min="6925" max="6925" width="10.28515625" style="131" customWidth="1"/>
    <col min="6926" max="6926" width="20" style="131" customWidth="1"/>
    <col min="6927" max="6927" width="3.7109375" style="131" customWidth="1"/>
    <col min="6928" max="6928" width="11.42578125" style="131"/>
    <col min="6929" max="6929" width="12.7109375" style="131" bestFit="1" customWidth="1"/>
    <col min="6930" max="7168" width="11.42578125" style="131"/>
    <col min="7169" max="7169" width="4.42578125" style="131" customWidth="1"/>
    <col min="7170" max="7172" width="22.42578125" style="131" customWidth="1"/>
    <col min="7173" max="7173" width="19.5703125" style="131" customWidth="1"/>
    <col min="7174" max="7175" width="17" style="131" customWidth="1"/>
    <col min="7176" max="7176" width="23.7109375" style="131" customWidth="1"/>
    <col min="7177" max="7177" width="19.28515625" style="131" customWidth="1"/>
    <col min="7178" max="7179" width="12" style="131" customWidth="1"/>
    <col min="7180" max="7180" width="9.7109375" style="131" customWidth="1"/>
    <col min="7181" max="7181" width="10.28515625" style="131" customWidth="1"/>
    <col min="7182" max="7182" width="20" style="131" customWidth="1"/>
    <col min="7183" max="7183" width="3.7109375" style="131" customWidth="1"/>
    <col min="7184" max="7184" width="11.42578125" style="131"/>
    <col min="7185" max="7185" width="12.7109375" style="131" bestFit="1" customWidth="1"/>
    <col min="7186" max="7424" width="11.42578125" style="131"/>
    <col min="7425" max="7425" width="4.42578125" style="131" customWidth="1"/>
    <col min="7426" max="7428" width="22.42578125" style="131" customWidth="1"/>
    <col min="7429" max="7429" width="19.5703125" style="131" customWidth="1"/>
    <col min="7430" max="7431" width="17" style="131" customWidth="1"/>
    <col min="7432" max="7432" width="23.7109375" style="131" customWidth="1"/>
    <col min="7433" max="7433" width="19.28515625" style="131" customWidth="1"/>
    <col min="7434" max="7435" width="12" style="131" customWidth="1"/>
    <col min="7436" max="7436" width="9.7109375" style="131" customWidth="1"/>
    <col min="7437" max="7437" width="10.28515625" style="131" customWidth="1"/>
    <col min="7438" max="7438" width="20" style="131" customWidth="1"/>
    <col min="7439" max="7439" width="3.7109375" style="131" customWidth="1"/>
    <col min="7440" max="7440" width="11.42578125" style="131"/>
    <col min="7441" max="7441" width="12.7109375" style="131" bestFit="1" customWidth="1"/>
    <col min="7442" max="7680" width="11.42578125" style="131"/>
    <col min="7681" max="7681" width="4.42578125" style="131" customWidth="1"/>
    <col min="7682" max="7684" width="22.42578125" style="131" customWidth="1"/>
    <col min="7685" max="7685" width="19.5703125" style="131" customWidth="1"/>
    <col min="7686" max="7687" width="17" style="131" customWidth="1"/>
    <col min="7688" max="7688" width="23.7109375" style="131" customWidth="1"/>
    <col min="7689" max="7689" width="19.28515625" style="131" customWidth="1"/>
    <col min="7690" max="7691" width="12" style="131" customWidth="1"/>
    <col min="7692" max="7692" width="9.7109375" style="131" customWidth="1"/>
    <col min="7693" max="7693" width="10.28515625" style="131" customWidth="1"/>
    <col min="7694" max="7694" width="20" style="131" customWidth="1"/>
    <col min="7695" max="7695" width="3.7109375" style="131" customWidth="1"/>
    <col min="7696" max="7696" width="11.42578125" style="131"/>
    <col min="7697" max="7697" width="12.7109375" style="131" bestFit="1" customWidth="1"/>
    <col min="7698" max="7936" width="11.42578125" style="131"/>
    <col min="7937" max="7937" width="4.42578125" style="131" customWidth="1"/>
    <col min="7938" max="7940" width="22.42578125" style="131" customWidth="1"/>
    <col min="7941" max="7941" width="19.5703125" style="131" customWidth="1"/>
    <col min="7942" max="7943" width="17" style="131" customWidth="1"/>
    <col min="7944" max="7944" width="23.7109375" style="131" customWidth="1"/>
    <col min="7945" max="7945" width="19.28515625" style="131" customWidth="1"/>
    <col min="7946" max="7947" width="12" style="131" customWidth="1"/>
    <col min="7948" max="7948" width="9.7109375" style="131" customWidth="1"/>
    <col min="7949" max="7949" width="10.28515625" style="131" customWidth="1"/>
    <col min="7950" max="7950" width="20" style="131" customWidth="1"/>
    <col min="7951" max="7951" width="3.7109375" style="131" customWidth="1"/>
    <col min="7952" max="7952" width="11.42578125" style="131"/>
    <col min="7953" max="7953" width="12.7109375" style="131" bestFit="1" customWidth="1"/>
    <col min="7954" max="8192" width="11.42578125" style="131"/>
    <col min="8193" max="8193" width="4.42578125" style="131" customWidth="1"/>
    <col min="8194" max="8196" width="22.42578125" style="131" customWidth="1"/>
    <col min="8197" max="8197" width="19.5703125" style="131" customWidth="1"/>
    <col min="8198" max="8199" width="17" style="131" customWidth="1"/>
    <col min="8200" max="8200" width="23.7109375" style="131" customWidth="1"/>
    <col min="8201" max="8201" width="19.28515625" style="131" customWidth="1"/>
    <col min="8202" max="8203" width="12" style="131" customWidth="1"/>
    <col min="8204" max="8204" width="9.7109375" style="131" customWidth="1"/>
    <col min="8205" max="8205" width="10.28515625" style="131" customWidth="1"/>
    <col min="8206" max="8206" width="20" style="131" customWidth="1"/>
    <col min="8207" max="8207" width="3.7109375" style="131" customWidth="1"/>
    <col min="8208" max="8208" width="11.42578125" style="131"/>
    <col min="8209" max="8209" width="12.7109375" style="131" bestFit="1" customWidth="1"/>
    <col min="8210" max="8448" width="11.42578125" style="131"/>
    <col min="8449" max="8449" width="4.42578125" style="131" customWidth="1"/>
    <col min="8450" max="8452" width="22.42578125" style="131" customWidth="1"/>
    <col min="8453" max="8453" width="19.5703125" style="131" customWidth="1"/>
    <col min="8454" max="8455" width="17" style="131" customWidth="1"/>
    <col min="8456" max="8456" width="23.7109375" style="131" customWidth="1"/>
    <col min="8457" max="8457" width="19.28515625" style="131" customWidth="1"/>
    <col min="8458" max="8459" width="12" style="131" customWidth="1"/>
    <col min="8460" max="8460" width="9.7109375" style="131" customWidth="1"/>
    <col min="8461" max="8461" width="10.28515625" style="131" customWidth="1"/>
    <col min="8462" max="8462" width="20" style="131" customWidth="1"/>
    <col min="8463" max="8463" width="3.7109375" style="131" customWidth="1"/>
    <col min="8464" max="8464" width="11.42578125" style="131"/>
    <col min="8465" max="8465" width="12.7109375" style="131" bestFit="1" customWidth="1"/>
    <col min="8466" max="8704" width="11.42578125" style="131"/>
    <col min="8705" max="8705" width="4.42578125" style="131" customWidth="1"/>
    <col min="8706" max="8708" width="22.42578125" style="131" customWidth="1"/>
    <col min="8709" max="8709" width="19.5703125" style="131" customWidth="1"/>
    <col min="8710" max="8711" width="17" style="131" customWidth="1"/>
    <col min="8712" max="8712" width="23.7109375" style="131" customWidth="1"/>
    <col min="8713" max="8713" width="19.28515625" style="131" customWidth="1"/>
    <col min="8714" max="8715" width="12" style="131" customWidth="1"/>
    <col min="8716" max="8716" width="9.7109375" style="131" customWidth="1"/>
    <col min="8717" max="8717" width="10.28515625" style="131" customWidth="1"/>
    <col min="8718" max="8718" width="20" style="131" customWidth="1"/>
    <col min="8719" max="8719" width="3.7109375" style="131" customWidth="1"/>
    <col min="8720" max="8720" width="11.42578125" style="131"/>
    <col min="8721" max="8721" width="12.7109375" style="131" bestFit="1" customWidth="1"/>
    <col min="8722" max="8960" width="11.42578125" style="131"/>
    <col min="8961" max="8961" width="4.42578125" style="131" customWidth="1"/>
    <col min="8962" max="8964" width="22.42578125" style="131" customWidth="1"/>
    <col min="8965" max="8965" width="19.5703125" style="131" customWidth="1"/>
    <col min="8966" max="8967" width="17" style="131" customWidth="1"/>
    <col min="8968" max="8968" width="23.7109375" style="131" customWidth="1"/>
    <col min="8969" max="8969" width="19.28515625" style="131" customWidth="1"/>
    <col min="8970" max="8971" width="12" style="131" customWidth="1"/>
    <col min="8972" max="8972" width="9.7109375" style="131" customWidth="1"/>
    <col min="8973" max="8973" width="10.28515625" style="131" customWidth="1"/>
    <col min="8974" max="8974" width="20" style="131" customWidth="1"/>
    <col min="8975" max="8975" width="3.7109375" style="131" customWidth="1"/>
    <col min="8976" max="8976" width="11.42578125" style="131"/>
    <col min="8977" max="8977" width="12.7109375" style="131" bestFit="1" customWidth="1"/>
    <col min="8978" max="9216" width="11.42578125" style="131"/>
    <col min="9217" max="9217" width="4.42578125" style="131" customWidth="1"/>
    <col min="9218" max="9220" width="22.42578125" style="131" customWidth="1"/>
    <col min="9221" max="9221" width="19.5703125" style="131" customWidth="1"/>
    <col min="9222" max="9223" width="17" style="131" customWidth="1"/>
    <col min="9224" max="9224" width="23.7109375" style="131" customWidth="1"/>
    <col min="9225" max="9225" width="19.28515625" style="131" customWidth="1"/>
    <col min="9226" max="9227" width="12" style="131" customWidth="1"/>
    <col min="9228" max="9228" width="9.7109375" style="131" customWidth="1"/>
    <col min="9229" max="9229" width="10.28515625" style="131" customWidth="1"/>
    <col min="9230" max="9230" width="20" style="131" customWidth="1"/>
    <col min="9231" max="9231" width="3.7109375" style="131" customWidth="1"/>
    <col min="9232" max="9232" width="11.42578125" style="131"/>
    <col min="9233" max="9233" width="12.7109375" style="131" bestFit="1" customWidth="1"/>
    <col min="9234" max="9472" width="11.42578125" style="131"/>
    <col min="9473" max="9473" width="4.42578125" style="131" customWidth="1"/>
    <col min="9474" max="9476" width="22.42578125" style="131" customWidth="1"/>
    <col min="9477" max="9477" width="19.5703125" style="131" customWidth="1"/>
    <col min="9478" max="9479" width="17" style="131" customWidth="1"/>
    <col min="9480" max="9480" width="23.7109375" style="131" customWidth="1"/>
    <col min="9481" max="9481" width="19.28515625" style="131" customWidth="1"/>
    <col min="9482" max="9483" width="12" style="131" customWidth="1"/>
    <col min="9484" max="9484" width="9.7109375" style="131" customWidth="1"/>
    <col min="9485" max="9485" width="10.28515625" style="131" customWidth="1"/>
    <col min="9486" max="9486" width="20" style="131" customWidth="1"/>
    <col min="9487" max="9487" width="3.7109375" style="131" customWidth="1"/>
    <col min="9488" max="9488" width="11.42578125" style="131"/>
    <col min="9489" max="9489" width="12.7109375" style="131" bestFit="1" customWidth="1"/>
    <col min="9490" max="9728" width="11.42578125" style="131"/>
    <col min="9729" max="9729" width="4.42578125" style="131" customWidth="1"/>
    <col min="9730" max="9732" width="22.42578125" style="131" customWidth="1"/>
    <col min="9733" max="9733" width="19.5703125" style="131" customWidth="1"/>
    <col min="9734" max="9735" width="17" style="131" customWidth="1"/>
    <col min="9736" max="9736" width="23.7109375" style="131" customWidth="1"/>
    <col min="9737" max="9737" width="19.28515625" style="131" customWidth="1"/>
    <col min="9738" max="9739" width="12" style="131" customWidth="1"/>
    <col min="9740" max="9740" width="9.7109375" style="131" customWidth="1"/>
    <col min="9741" max="9741" width="10.28515625" style="131" customWidth="1"/>
    <col min="9742" max="9742" width="20" style="131" customWidth="1"/>
    <col min="9743" max="9743" width="3.7109375" style="131" customWidth="1"/>
    <col min="9744" max="9744" width="11.42578125" style="131"/>
    <col min="9745" max="9745" width="12.7109375" style="131" bestFit="1" customWidth="1"/>
    <col min="9746" max="9984" width="11.42578125" style="131"/>
    <col min="9985" max="9985" width="4.42578125" style="131" customWidth="1"/>
    <col min="9986" max="9988" width="22.42578125" style="131" customWidth="1"/>
    <col min="9989" max="9989" width="19.5703125" style="131" customWidth="1"/>
    <col min="9990" max="9991" width="17" style="131" customWidth="1"/>
    <col min="9992" max="9992" width="23.7109375" style="131" customWidth="1"/>
    <col min="9993" max="9993" width="19.28515625" style="131" customWidth="1"/>
    <col min="9994" max="9995" width="12" style="131" customWidth="1"/>
    <col min="9996" max="9996" width="9.7109375" style="131" customWidth="1"/>
    <col min="9997" max="9997" width="10.28515625" style="131" customWidth="1"/>
    <col min="9998" max="9998" width="20" style="131" customWidth="1"/>
    <col min="9999" max="9999" width="3.7109375" style="131" customWidth="1"/>
    <col min="10000" max="10000" width="11.42578125" style="131"/>
    <col min="10001" max="10001" width="12.7109375" style="131" bestFit="1" customWidth="1"/>
    <col min="10002" max="10240" width="11.42578125" style="131"/>
    <col min="10241" max="10241" width="4.42578125" style="131" customWidth="1"/>
    <col min="10242" max="10244" width="22.42578125" style="131" customWidth="1"/>
    <col min="10245" max="10245" width="19.5703125" style="131" customWidth="1"/>
    <col min="10246" max="10247" width="17" style="131" customWidth="1"/>
    <col min="10248" max="10248" width="23.7109375" style="131" customWidth="1"/>
    <col min="10249" max="10249" width="19.28515625" style="131" customWidth="1"/>
    <col min="10250" max="10251" width="12" style="131" customWidth="1"/>
    <col min="10252" max="10252" width="9.7109375" style="131" customWidth="1"/>
    <col min="10253" max="10253" width="10.28515625" style="131" customWidth="1"/>
    <col min="10254" max="10254" width="20" style="131" customWidth="1"/>
    <col min="10255" max="10255" width="3.7109375" style="131" customWidth="1"/>
    <col min="10256" max="10256" width="11.42578125" style="131"/>
    <col min="10257" max="10257" width="12.7109375" style="131" bestFit="1" customWidth="1"/>
    <col min="10258" max="10496" width="11.42578125" style="131"/>
    <col min="10497" max="10497" width="4.42578125" style="131" customWidth="1"/>
    <col min="10498" max="10500" width="22.42578125" style="131" customWidth="1"/>
    <col min="10501" max="10501" width="19.5703125" style="131" customWidth="1"/>
    <col min="10502" max="10503" width="17" style="131" customWidth="1"/>
    <col min="10504" max="10504" width="23.7109375" style="131" customWidth="1"/>
    <col min="10505" max="10505" width="19.28515625" style="131" customWidth="1"/>
    <col min="10506" max="10507" width="12" style="131" customWidth="1"/>
    <col min="10508" max="10508" width="9.7109375" style="131" customWidth="1"/>
    <col min="10509" max="10509" width="10.28515625" style="131" customWidth="1"/>
    <col min="10510" max="10510" width="20" style="131" customWidth="1"/>
    <col min="10511" max="10511" width="3.7109375" style="131" customWidth="1"/>
    <col min="10512" max="10512" width="11.42578125" style="131"/>
    <col min="10513" max="10513" width="12.7109375" style="131" bestFit="1" customWidth="1"/>
    <col min="10514" max="10752" width="11.42578125" style="131"/>
    <col min="10753" max="10753" width="4.42578125" style="131" customWidth="1"/>
    <col min="10754" max="10756" width="22.42578125" style="131" customWidth="1"/>
    <col min="10757" max="10757" width="19.5703125" style="131" customWidth="1"/>
    <col min="10758" max="10759" width="17" style="131" customWidth="1"/>
    <col min="10760" max="10760" width="23.7109375" style="131" customWidth="1"/>
    <col min="10761" max="10761" width="19.28515625" style="131" customWidth="1"/>
    <col min="10762" max="10763" width="12" style="131" customWidth="1"/>
    <col min="10764" max="10764" width="9.7109375" style="131" customWidth="1"/>
    <col min="10765" max="10765" width="10.28515625" style="131" customWidth="1"/>
    <col min="10766" max="10766" width="20" style="131" customWidth="1"/>
    <col min="10767" max="10767" width="3.7109375" style="131" customWidth="1"/>
    <col min="10768" max="10768" width="11.42578125" style="131"/>
    <col min="10769" max="10769" width="12.7109375" style="131" bestFit="1" customWidth="1"/>
    <col min="10770" max="11008" width="11.42578125" style="131"/>
    <col min="11009" max="11009" width="4.42578125" style="131" customWidth="1"/>
    <col min="11010" max="11012" width="22.42578125" style="131" customWidth="1"/>
    <col min="11013" max="11013" width="19.5703125" style="131" customWidth="1"/>
    <col min="11014" max="11015" width="17" style="131" customWidth="1"/>
    <col min="11016" max="11016" width="23.7109375" style="131" customWidth="1"/>
    <col min="11017" max="11017" width="19.28515625" style="131" customWidth="1"/>
    <col min="11018" max="11019" width="12" style="131" customWidth="1"/>
    <col min="11020" max="11020" width="9.7109375" style="131" customWidth="1"/>
    <col min="11021" max="11021" width="10.28515625" style="131" customWidth="1"/>
    <col min="11022" max="11022" width="20" style="131" customWidth="1"/>
    <col min="11023" max="11023" width="3.7109375" style="131" customWidth="1"/>
    <col min="11024" max="11024" width="11.42578125" style="131"/>
    <col min="11025" max="11025" width="12.7109375" style="131" bestFit="1" customWidth="1"/>
    <col min="11026" max="11264" width="11.42578125" style="131"/>
    <col min="11265" max="11265" width="4.42578125" style="131" customWidth="1"/>
    <col min="11266" max="11268" width="22.42578125" style="131" customWidth="1"/>
    <col min="11269" max="11269" width="19.5703125" style="131" customWidth="1"/>
    <col min="11270" max="11271" width="17" style="131" customWidth="1"/>
    <col min="11272" max="11272" width="23.7109375" style="131" customWidth="1"/>
    <col min="11273" max="11273" width="19.28515625" style="131" customWidth="1"/>
    <col min="11274" max="11275" width="12" style="131" customWidth="1"/>
    <col min="11276" max="11276" width="9.7109375" style="131" customWidth="1"/>
    <col min="11277" max="11277" width="10.28515625" style="131" customWidth="1"/>
    <col min="11278" max="11278" width="20" style="131" customWidth="1"/>
    <col min="11279" max="11279" width="3.7109375" style="131" customWidth="1"/>
    <col min="11280" max="11280" width="11.42578125" style="131"/>
    <col min="11281" max="11281" width="12.7109375" style="131" bestFit="1" customWidth="1"/>
    <col min="11282" max="11520" width="11.42578125" style="131"/>
    <col min="11521" max="11521" width="4.42578125" style="131" customWidth="1"/>
    <col min="11522" max="11524" width="22.42578125" style="131" customWidth="1"/>
    <col min="11525" max="11525" width="19.5703125" style="131" customWidth="1"/>
    <col min="11526" max="11527" width="17" style="131" customWidth="1"/>
    <col min="11528" max="11528" width="23.7109375" style="131" customWidth="1"/>
    <col min="11529" max="11529" width="19.28515625" style="131" customWidth="1"/>
    <col min="11530" max="11531" width="12" style="131" customWidth="1"/>
    <col min="11532" max="11532" width="9.7109375" style="131" customWidth="1"/>
    <col min="11533" max="11533" width="10.28515625" style="131" customWidth="1"/>
    <col min="11534" max="11534" width="20" style="131" customWidth="1"/>
    <col min="11535" max="11535" width="3.7109375" style="131" customWidth="1"/>
    <col min="11536" max="11536" width="11.42578125" style="131"/>
    <col min="11537" max="11537" width="12.7109375" style="131" bestFit="1" customWidth="1"/>
    <col min="11538" max="11776" width="11.42578125" style="131"/>
    <col min="11777" max="11777" width="4.42578125" style="131" customWidth="1"/>
    <col min="11778" max="11780" width="22.42578125" style="131" customWidth="1"/>
    <col min="11781" max="11781" width="19.5703125" style="131" customWidth="1"/>
    <col min="11782" max="11783" width="17" style="131" customWidth="1"/>
    <col min="11784" max="11784" width="23.7109375" style="131" customWidth="1"/>
    <col min="11785" max="11785" width="19.28515625" style="131" customWidth="1"/>
    <col min="11786" max="11787" width="12" style="131" customWidth="1"/>
    <col min="11788" max="11788" width="9.7109375" style="131" customWidth="1"/>
    <col min="11789" max="11789" width="10.28515625" style="131" customWidth="1"/>
    <col min="11790" max="11790" width="20" style="131" customWidth="1"/>
    <col min="11791" max="11791" width="3.7109375" style="131" customWidth="1"/>
    <col min="11792" max="11792" width="11.42578125" style="131"/>
    <col min="11793" max="11793" width="12.7109375" style="131" bestFit="1" customWidth="1"/>
    <col min="11794" max="12032" width="11.42578125" style="131"/>
    <col min="12033" max="12033" width="4.42578125" style="131" customWidth="1"/>
    <col min="12034" max="12036" width="22.42578125" style="131" customWidth="1"/>
    <col min="12037" max="12037" width="19.5703125" style="131" customWidth="1"/>
    <col min="12038" max="12039" width="17" style="131" customWidth="1"/>
    <col min="12040" max="12040" width="23.7109375" style="131" customWidth="1"/>
    <col min="12041" max="12041" width="19.28515625" style="131" customWidth="1"/>
    <col min="12042" max="12043" width="12" style="131" customWidth="1"/>
    <col min="12044" max="12044" width="9.7109375" style="131" customWidth="1"/>
    <col min="12045" max="12045" width="10.28515625" style="131" customWidth="1"/>
    <col min="12046" max="12046" width="20" style="131" customWidth="1"/>
    <col min="12047" max="12047" width="3.7109375" style="131" customWidth="1"/>
    <col min="12048" max="12048" width="11.42578125" style="131"/>
    <col min="12049" max="12049" width="12.7109375" style="131" bestFit="1" customWidth="1"/>
    <col min="12050" max="12288" width="11.42578125" style="131"/>
    <col min="12289" max="12289" width="4.42578125" style="131" customWidth="1"/>
    <col min="12290" max="12292" width="22.42578125" style="131" customWidth="1"/>
    <col min="12293" max="12293" width="19.5703125" style="131" customWidth="1"/>
    <col min="12294" max="12295" width="17" style="131" customWidth="1"/>
    <col min="12296" max="12296" width="23.7109375" style="131" customWidth="1"/>
    <col min="12297" max="12297" width="19.28515625" style="131" customWidth="1"/>
    <col min="12298" max="12299" width="12" style="131" customWidth="1"/>
    <col min="12300" max="12300" width="9.7109375" style="131" customWidth="1"/>
    <col min="12301" max="12301" width="10.28515625" style="131" customWidth="1"/>
    <col min="12302" max="12302" width="20" style="131" customWidth="1"/>
    <col min="12303" max="12303" width="3.7109375" style="131" customWidth="1"/>
    <col min="12304" max="12304" width="11.42578125" style="131"/>
    <col min="12305" max="12305" width="12.7109375" style="131" bestFit="1" customWidth="1"/>
    <col min="12306" max="12544" width="11.42578125" style="131"/>
    <col min="12545" max="12545" width="4.42578125" style="131" customWidth="1"/>
    <col min="12546" max="12548" width="22.42578125" style="131" customWidth="1"/>
    <col min="12549" max="12549" width="19.5703125" style="131" customWidth="1"/>
    <col min="12550" max="12551" width="17" style="131" customWidth="1"/>
    <col min="12552" max="12552" width="23.7109375" style="131" customWidth="1"/>
    <col min="12553" max="12553" width="19.28515625" style="131" customWidth="1"/>
    <col min="12554" max="12555" width="12" style="131" customWidth="1"/>
    <col min="12556" max="12556" width="9.7109375" style="131" customWidth="1"/>
    <col min="12557" max="12557" width="10.28515625" style="131" customWidth="1"/>
    <col min="12558" max="12558" width="20" style="131" customWidth="1"/>
    <col min="12559" max="12559" width="3.7109375" style="131" customWidth="1"/>
    <col min="12560" max="12560" width="11.42578125" style="131"/>
    <col min="12561" max="12561" width="12.7109375" style="131" bestFit="1" customWidth="1"/>
    <col min="12562" max="12800" width="11.42578125" style="131"/>
    <col min="12801" max="12801" width="4.42578125" style="131" customWidth="1"/>
    <col min="12802" max="12804" width="22.42578125" style="131" customWidth="1"/>
    <col min="12805" max="12805" width="19.5703125" style="131" customWidth="1"/>
    <col min="12806" max="12807" width="17" style="131" customWidth="1"/>
    <col min="12808" max="12808" width="23.7109375" style="131" customWidth="1"/>
    <col min="12809" max="12809" width="19.28515625" style="131" customWidth="1"/>
    <col min="12810" max="12811" width="12" style="131" customWidth="1"/>
    <col min="12812" max="12812" width="9.7109375" style="131" customWidth="1"/>
    <col min="12813" max="12813" width="10.28515625" style="131" customWidth="1"/>
    <col min="12814" max="12814" width="20" style="131" customWidth="1"/>
    <col min="12815" max="12815" width="3.7109375" style="131" customWidth="1"/>
    <col min="12816" max="12816" width="11.42578125" style="131"/>
    <col min="12817" max="12817" width="12.7109375" style="131" bestFit="1" customWidth="1"/>
    <col min="12818" max="13056" width="11.42578125" style="131"/>
    <col min="13057" max="13057" width="4.42578125" style="131" customWidth="1"/>
    <col min="13058" max="13060" width="22.42578125" style="131" customWidth="1"/>
    <col min="13061" max="13061" width="19.5703125" style="131" customWidth="1"/>
    <col min="13062" max="13063" width="17" style="131" customWidth="1"/>
    <col min="13064" max="13064" width="23.7109375" style="131" customWidth="1"/>
    <col min="13065" max="13065" width="19.28515625" style="131" customWidth="1"/>
    <col min="13066" max="13067" width="12" style="131" customWidth="1"/>
    <col min="13068" max="13068" width="9.7109375" style="131" customWidth="1"/>
    <col min="13069" max="13069" width="10.28515625" style="131" customWidth="1"/>
    <col min="13070" max="13070" width="20" style="131" customWidth="1"/>
    <col min="13071" max="13071" width="3.7109375" style="131" customWidth="1"/>
    <col min="13072" max="13072" width="11.42578125" style="131"/>
    <col min="13073" max="13073" width="12.7109375" style="131" bestFit="1" customWidth="1"/>
    <col min="13074" max="13312" width="11.42578125" style="131"/>
    <col min="13313" max="13313" width="4.42578125" style="131" customWidth="1"/>
    <col min="13314" max="13316" width="22.42578125" style="131" customWidth="1"/>
    <col min="13317" max="13317" width="19.5703125" style="131" customWidth="1"/>
    <col min="13318" max="13319" width="17" style="131" customWidth="1"/>
    <col min="13320" max="13320" width="23.7109375" style="131" customWidth="1"/>
    <col min="13321" max="13321" width="19.28515625" style="131" customWidth="1"/>
    <col min="13322" max="13323" width="12" style="131" customWidth="1"/>
    <col min="13324" max="13324" width="9.7109375" style="131" customWidth="1"/>
    <col min="13325" max="13325" width="10.28515625" style="131" customWidth="1"/>
    <col min="13326" max="13326" width="20" style="131" customWidth="1"/>
    <col min="13327" max="13327" width="3.7109375" style="131" customWidth="1"/>
    <col min="13328" max="13328" width="11.42578125" style="131"/>
    <col min="13329" max="13329" width="12.7109375" style="131" bestFit="1" customWidth="1"/>
    <col min="13330" max="13568" width="11.42578125" style="131"/>
    <col min="13569" max="13569" width="4.42578125" style="131" customWidth="1"/>
    <col min="13570" max="13572" width="22.42578125" style="131" customWidth="1"/>
    <col min="13573" max="13573" width="19.5703125" style="131" customWidth="1"/>
    <col min="13574" max="13575" width="17" style="131" customWidth="1"/>
    <col min="13576" max="13576" width="23.7109375" style="131" customWidth="1"/>
    <col min="13577" max="13577" width="19.28515625" style="131" customWidth="1"/>
    <col min="13578" max="13579" width="12" style="131" customWidth="1"/>
    <col min="13580" max="13580" width="9.7109375" style="131" customWidth="1"/>
    <col min="13581" max="13581" width="10.28515625" style="131" customWidth="1"/>
    <col min="13582" max="13582" width="20" style="131" customWidth="1"/>
    <col min="13583" max="13583" width="3.7109375" style="131" customWidth="1"/>
    <col min="13584" max="13584" width="11.42578125" style="131"/>
    <col min="13585" max="13585" width="12.7109375" style="131" bestFit="1" customWidth="1"/>
    <col min="13586" max="13824" width="11.42578125" style="131"/>
    <col min="13825" max="13825" width="4.42578125" style="131" customWidth="1"/>
    <col min="13826" max="13828" width="22.42578125" style="131" customWidth="1"/>
    <col min="13829" max="13829" width="19.5703125" style="131" customWidth="1"/>
    <col min="13830" max="13831" width="17" style="131" customWidth="1"/>
    <col min="13832" max="13832" width="23.7109375" style="131" customWidth="1"/>
    <col min="13833" max="13833" width="19.28515625" style="131" customWidth="1"/>
    <col min="13834" max="13835" width="12" style="131" customWidth="1"/>
    <col min="13836" max="13836" width="9.7109375" style="131" customWidth="1"/>
    <col min="13837" max="13837" width="10.28515625" style="131" customWidth="1"/>
    <col min="13838" max="13838" width="20" style="131" customWidth="1"/>
    <col min="13839" max="13839" width="3.7109375" style="131" customWidth="1"/>
    <col min="13840" max="13840" width="11.42578125" style="131"/>
    <col min="13841" max="13841" width="12.7109375" style="131" bestFit="1" customWidth="1"/>
    <col min="13842" max="14080" width="11.42578125" style="131"/>
    <col min="14081" max="14081" width="4.42578125" style="131" customWidth="1"/>
    <col min="14082" max="14084" width="22.42578125" style="131" customWidth="1"/>
    <col min="14085" max="14085" width="19.5703125" style="131" customWidth="1"/>
    <col min="14086" max="14087" width="17" style="131" customWidth="1"/>
    <col min="14088" max="14088" width="23.7109375" style="131" customWidth="1"/>
    <col min="14089" max="14089" width="19.28515625" style="131" customWidth="1"/>
    <col min="14090" max="14091" width="12" style="131" customWidth="1"/>
    <col min="14092" max="14092" width="9.7109375" style="131" customWidth="1"/>
    <col min="14093" max="14093" width="10.28515625" style="131" customWidth="1"/>
    <col min="14094" max="14094" width="20" style="131" customWidth="1"/>
    <col min="14095" max="14095" width="3.7109375" style="131" customWidth="1"/>
    <col min="14096" max="14096" width="11.42578125" style="131"/>
    <col min="14097" max="14097" width="12.7109375" style="131" bestFit="1" customWidth="1"/>
    <col min="14098" max="14336" width="11.42578125" style="131"/>
    <col min="14337" max="14337" width="4.42578125" style="131" customWidth="1"/>
    <col min="14338" max="14340" width="22.42578125" style="131" customWidth="1"/>
    <col min="14341" max="14341" width="19.5703125" style="131" customWidth="1"/>
    <col min="14342" max="14343" width="17" style="131" customWidth="1"/>
    <col min="14344" max="14344" width="23.7109375" style="131" customWidth="1"/>
    <col min="14345" max="14345" width="19.28515625" style="131" customWidth="1"/>
    <col min="14346" max="14347" width="12" style="131" customWidth="1"/>
    <col min="14348" max="14348" width="9.7109375" style="131" customWidth="1"/>
    <col min="14349" max="14349" width="10.28515625" style="131" customWidth="1"/>
    <col min="14350" max="14350" width="20" style="131" customWidth="1"/>
    <col min="14351" max="14351" width="3.7109375" style="131" customWidth="1"/>
    <col min="14352" max="14352" width="11.42578125" style="131"/>
    <col min="14353" max="14353" width="12.7109375" style="131" bestFit="1" customWidth="1"/>
    <col min="14354" max="14592" width="11.42578125" style="131"/>
    <col min="14593" max="14593" width="4.42578125" style="131" customWidth="1"/>
    <col min="14594" max="14596" width="22.42578125" style="131" customWidth="1"/>
    <col min="14597" max="14597" width="19.5703125" style="131" customWidth="1"/>
    <col min="14598" max="14599" width="17" style="131" customWidth="1"/>
    <col min="14600" max="14600" width="23.7109375" style="131" customWidth="1"/>
    <col min="14601" max="14601" width="19.28515625" style="131" customWidth="1"/>
    <col min="14602" max="14603" width="12" style="131" customWidth="1"/>
    <col min="14604" max="14604" width="9.7109375" style="131" customWidth="1"/>
    <col min="14605" max="14605" width="10.28515625" style="131" customWidth="1"/>
    <col min="14606" max="14606" width="20" style="131" customWidth="1"/>
    <col min="14607" max="14607" width="3.7109375" style="131" customWidth="1"/>
    <col min="14608" max="14608" width="11.42578125" style="131"/>
    <col min="14609" max="14609" width="12.7109375" style="131" bestFit="1" customWidth="1"/>
    <col min="14610" max="14848" width="11.42578125" style="131"/>
    <col min="14849" max="14849" width="4.42578125" style="131" customWidth="1"/>
    <col min="14850" max="14852" width="22.42578125" style="131" customWidth="1"/>
    <col min="14853" max="14853" width="19.5703125" style="131" customWidth="1"/>
    <col min="14854" max="14855" width="17" style="131" customWidth="1"/>
    <col min="14856" max="14856" width="23.7109375" style="131" customWidth="1"/>
    <col min="14857" max="14857" width="19.28515625" style="131" customWidth="1"/>
    <col min="14858" max="14859" width="12" style="131" customWidth="1"/>
    <col min="14860" max="14860" width="9.7109375" style="131" customWidth="1"/>
    <col min="14861" max="14861" width="10.28515625" style="131" customWidth="1"/>
    <col min="14862" max="14862" width="20" style="131" customWidth="1"/>
    <col min="14863" max="14863" width="3.7109375" style="131" customWidth="1"/>
    <col min="14864" max="14864" width="11.42578125" style="131"/>
    <col min="14865" max="14865" width="12.7109375" style="131" bestFit="1" customWidth="1"/>
    <col min="14866" max="15104" width="11.42578125" style="131"/>
    <col min="15105" max="15105" width="4.42578125" style="131" customWidth="1"/>
    <col min="15106" max="15108" width="22.42578125" style="131" customWidth="1"/>
    <col min="15109" max="15109" width="19.5703125" style="131" customWidth="1"/>
    <col min="15110" max="15111" width="17" style="131" customWidth="1"/>
    <col min="15112" max="15112" width="23.7109375" style="131" customWidth="1"/>
    <col min="15113" max="15113" width="19.28515625" style="131" customWidth="1"/>
    <col min="15114" max="15115" width="12" style="131" customWidth="1"/>
    <col min="15116" max="15116" width="9.7109375" style="131" customWidth="1"/>
    <col min="15117" max="15117" width="10.28515625" style="131" customWidth="1"/>
    <col min="15118" max="15118" width="20" style="131" customWidth="1"/>
    <col min="15119" max="15119" width="3.7109375" style="131" customWidth="1"/>
    <col min="15120" max="15120" width="11.42578125" style="131"/>
    <col min="15121" max="15121" width="12.7109375" style="131" bestFit="1" customWidth="1"/>
    <col min="15122" max="15360" width="11.42578125" style="131"/>
    <col min="15361" max="15361" width="4.42578125" style="131" customWidth="1"/>
    <col min="15362" max="15364" width="22.42578125" style="131" customWidth="1"/>
    <col min="15365" max="15365" width="19.5703125" style="131" customWidth="1"/>
    <col min="15366" max="15367" width="17" style="131" customWidth="1"/>
    <col min="15368" max="15368" width="23.7109375" style="131" customWidth="1"/>
    <col min="15369" max="15369" width="19.28515625" style="131" customWidth="1"/>
    <col min="15370" max="15371" width="12" style="131" customWidth="1"/>
    <col min="15372" max="15372" width="9.7109375" style="131" customWidth="1"/>
    <col min="15373" max="15373" width="10.28515625" style="131" customWidth="1"/>
    <col min="15374" max="15374" width="20" style="131" customWidth="1"/>
    <col min="15375" max="15375" width="3.7109375" style="131" customWidth="1"/>
    <col min="15376" max="15376" width="11.42578125" style="131"/>
    <col min="15377" max="15377" width="12.7109375" style="131" bestFit="1" customWidth="1"/>
    <col min="15378" max="15616" width="11.42578125" style="131"/>
    <col min="15617" max="15617" width="4.42578125" style="131" customWidth="1"/>
    <col min="15618" max="15620" width="22.42578125" style="131" customWidth="1"/>
    <col min="15621" max="15621" width="19.5703125" style="131" customWidth="1"/>
    <col min="15622" max="15623" width="17" style="131" customWidth="1"/>
    <col min="15624" max="15624" width="23.7109375" style="131" customWidth="1"/>
    <col min="15625" max="15625" width="19.28515625" style="131" customWidth="1"/>
    <col min="15626" max="15627" width="12" style="131" customWidth="1"/>
    <col min="15628" max="15628" width="9.7109375" style="131" customWidth="1"/>
    <col min="15629" max="15629" width="10.28515625" style="131" customWidth="1"/>
    <col min="15630" max="15630" width="20" style="131" customWidth="1"/>
    <col min="15631" max="15631" width="3.7109375" style="131" customWidth="1"/>
    <col min="15632" max="15632" width="11.42578125" style="131"/>
    <col min="15633" max="15633" width="12.7109375" style="131" bestFit="1" customWidth="1"/>
    <col min="15634" max="15872" width="11.42578125" style="131"/>
    <col min="15873" max="15873" width="4.42578125" style="131" customWidth="1"/>
    <col min="15874" max="15876" width="22.42578125" style="131" customWidth="1"/>
    <col min="15877" max="15877" width="19.5703125" style="131" customWidth="1"/>
    <col min="15878" max="15879" width="17" style="131" customWidth="1"/>
    <col min="15880" max="15880" width="23.7109375" style="131" customWidth="1"/>
    <col min="15881" max="15881" width="19.28515625" style="131" customWidth="1"/>
    <col min="15882" max="15883" width="12" style="131" customWidth="1"/>
    <col min="15884" max="15884" width="9.7109375" style="131" customWidth="1"/>
    <col min="15885" max="15885" width="10.28515625" style="131" customWidth="1"/>
    <col min="15886" max="15886" width="20" style="131" customWidth="1"/>
    <col min="15887" max="15887" width="3.7109375" style="131" customWidth="1"/>
    <col min="15888" max="15888" width="11.42578125" style="131"/>
    <col min="15889" max="15889" width="12.7109375" style="131" bestFit="1" customWidth="1"/>
    <col min="15890" max="16128" width="11.42578125" style="131"/>
    <col min="16129" max="16129" width="4.42578125" style="131" customWidth="1"/>
    <col min="16130" max="16132" width="22.42578125" style="131" customWidth="1"/>
    <col min="16133" max="16133" width="19.5703125" style="131" customWidth="1"/>
    <col min="16134" max="16135" width="17" style="131" customWidth="1"/>
    <col min="16136" max="16136" width="23.7109375" style="131" customWidth="1"/>
    <col min="16137" max="16137" width="19.28515625" style="131" customWidth="1"/>
    <col min="16138" max="16139" width="12" style="131" customWidth="1"/>
    <col min="16140" max="16140" width="9.7109375" style="131" customWidth="1"/>
    <col min="16141" max="16141" width="10.28515625" style="131" customWidth="1"/>
    <col min="16142" max="16142" width="20" style="131" customWidth="1"/>
    <col min="16143" max="16143" width="3.7109375" style="131" customWidth="1"/>
    <col min="16144" max="16144" width="11.42578125" style="131"/>
    <col min="16145" max="16145" width="12.7109375" style="131" bestFit="1" customWidth="1"/>
    <col min="16146" max="16384" width="11.42578125" style="131"/>
  </cols>
  <sheetData>
    <row r="1" spans="1:16" ht="6.75" customHeight="1" thickBot="1"/>
    <row r="2" spans="1:16" ht="16.5" customHeight="1" thickBot="1">
      <c r="A2" s="986" t="s">
        <v>421</v>
      </c>
      <c r="B2" s="987"/>
      <c r="C2" s="992" t="s">
        <v>422</v>
      </c>
      <c r="D2" s="992"/>
      <c r="E2" s="992"/>
      <c r="F2" s="992"/>
      <c r="G2" s="992"/>
      <c r="H2" s="992"/>
      <c r="I2" s="992"/>
      <c r="J2" s="992"/>
      <c r="K2" s="992"/>
      <c r="L2" s="992"/>
      <c r="M2" s="992"/>
      <c r="N2" s="993"/>
      <c r="O2" s="972" t="s">
        <v>444</v>
      </c>
      <c r="P2" s="973"/>
    </row>
    <row r="3" spans="1:16" ht="22.5" customHeight="1">
      <c r="A3" s="988"/>
      <c r="B3" s="989"/>
      <c r="C3" s="994" t="s">
        <v>452</v>
      </c>
      <c r="D3" s="994"/>
      <c r="E3" s="994"/>
      <c r="F3" s="994"/>
      <c r="G3" s="994"/>
      <c r="H3" s="994"/>
      <c r="I3" s="994"/>
      <c r="J3" s="994"/>
      <c r="K3" s="994"/>
      <c r="L3" s="994"/>
      <c r="M3" s="994"/>
      <c r="N3" s="994"/>
    </row>
    <row r="4" spans="1:16" ht="24" customHeight="1">
      <c r="A4" s="988"/>
      <c r="B4" s="989"/>
      <c r="C4" s="995" t="s">
        <v>1718</v>
      </c>
      <c r="D4" s="995"/>
      <c r="E4" s="995"/>
      <c r="F4" s="995"/>
      <c r="G4" s="995"/>
      <c r="H4" s="995"/>
      <c r="I4" s="995"/>
      <c r="J4" s="995"/>
      <c r="K4" s="995"/>
      <c r="L4" s="995"/>
      <c r="M4" s="995"/>
      <c r="N4" s="995"/>
    </row>
    <row r="5" spans="1:16" ht="14.25" customHeight="1">
      <c r="A5" s="990"/>
      <c r="B5" s="991"/>
      <c r="C5" s="996"/>
      <c r="D5" s="996"/>
      <c r="E5" s="996"/>
      <c r="F5" s="996"/>
      <c r="G5" s="996"/>
      <c r="H5" s="996"/>
      <c r="I5" s="996"/>
      <c r="J5" s="996"/>
      <c r="K5" s="996"/>
      <c r="L5" s="996"/>
      <c r="M5" s="996"/>
      <c r="N5" s="996"/>
    </row>
    <row r="6" spans="1:16" ht="8.25" customHeight="1" thickBot="1">
      <c r="B6" s="131" t="s">
        <v>251</v>
      </c>
      <c r="C6" s="131" t="s">
        <v>251</v>
      </c>
    </row>
    <row r="7" spans="1:16" s="134" customFormat="1" ht="30" customHeight="1">
      <c r="A7" s="997" t="s">
        <v>423</v>
      </c>
      <c r="B7" s="979" t="s">
        <v>424</v>
      </c>
      <c r="C7" s="979" t="s">
        <v>425</v>
      </c>
      <c r="D7" s="975" t="s">
        <v>426</v>
      </c>
      <c r="E7" s="980" t="s">
        <v>427</v>
      </c>
      <c r="F7" s="978" t="s">
        <v>428</v>
      </c>
      <c r="G7" s="979"/>
      <c r="H7" s="980" t="s">
        <v>429</v>
      </c>
      <c r="I7" s="980" t="s">
        <v>430</v>
      </c>
      <c r="J7" s="974" t="s">
        <v>431</v>
      </c>
      <c r="K7" s="974"/>
      <c r="L7" s="975" t="s">
        <v>432</v>
      </c>
      <c r="M7" s="975"/>
      <c r="N7" s="976" t="s">
        <v>433</v>
      </c>
      <c r="O7" s="133"/>
    </row>
    <row r="8" spans="1:16" s="134" customFormat="1" ht="33.75" customHeight="1" thickBot="1">
      <c r="A8" s="998"/>
      <c r="B8" s="999"/>
      <c r="C8" s="999"/>
      <c r="D8" s="1000"/>
      <c r="E8" s="981"/>
      <c r="F8" s="476" t="s">
        <v>434</v>
      </c>
      <c r="G8" s="476" t="s">
        <v>435</v>
      </c>
      <c r="H8" s="981"/>
      <c r="I8" s="981"/>
      <c r="J8" s="477" t="s">
        <v>436</v>
      </c>
      <c r="K8" s="477" t="s">
        <v>437</v>
      </c>
      <c r="L8" s="478" t="s">
        <v>438</v>
      </c>
      <c r="M8" s="478" t="s">
        <v>439</v>
      </c>
      <c r="N8" s="977"/>
      <c r="O8" s="132"/>
    </row>
    <row r="9" spans="1:16" ht="9.75" customHeight="1"/>
    <row r="10" spans="1:16">
      <c r="A10" s="757"/>
      <c r="B10" s="735"/>
      <c r="C10" s="576"/>
      <c r="D10" s="576"/>
      <c r="E10" s="571"/>
      <c r="F10" s="570"/>
      <c r="G10" s="570"/>
      <c r="H10" s="571"/>
      <c r="I10" s="572"/>
      <c r="J10" s="551"/>
      <c r="K10" s="551"/>
      <c r="L10" s="573"/>
      <c r="M10" s="574"/>
      <c r="N10" s="575"/>
    </row>
    <row r="11" spans="1:16" ht="62.25" customHeight="1">
      <c r="A11" s="757">
        <v>1</v>
      </c>
      <c r="B11" s="735" t="s">
        <v>1756</v>
      </c>
      <c r="C11" s="576" t="s">
        <v>1762</v>
      </c>
      <c r="D11" s="576" t="s">
        <v>1757</v>
      </c>
      <c r="E11" s="571" t="s">
        <v>1758</v>
      </c>
      <c r="F11" s="570">
        <v>45358</v>
      </c>
      <c r="G11" s="570">
        <v>45401</v>
      </c>
      <c r="H11" s="571" t="s">
        <v>1759</v>
      </c>
      <c r="I11" s="572" t="s">
        <v>1761</v>
      </c>
      <c r="J11" s="551">
        <v>752737.11</v>
      </c>
      <c r="K11" s="551">
        <v>752737.11</v>
      </c>
      <c r="L11" s="573">
        <v>1</v>
      </c>
      <c r="M11" s="573">
        <v>1</v>
      </c>
      <c r="N11" s="577" t="s">
        <v>1760</v>
      </c>
    </row>
    <row r="12" spans="1:16" s="475" customFormat="1" ht="84.75" customHeight="1">
      <c r="A12" s="757">
        <v>2</v>
      </c>
      <c r="B12" s="735" t="s">
        <v>1756</v>
      </c>
      <c r="C12" s="576" t="s">
        <v>1778</v>
      </c>
      <c r="D12" s="576" t="s">
        <v>1771</v>
      </c>
      <c r="E12" s="571" t="s">
        <v>1772</v>
      </c>
      <c r="F12" s="570">
        <v>45392</v>
      </c>
      <c r="G12" s="570">
        <v>45429</v>
      </c>
      <c r="H12" s="571" t="s">
        <v>1768</v>
      </c>
      <c r="I12" s="572" t="s">
        <v>1761</v>
      </c>
      <c r="J12" s="551">
        <f>530532.37+794452.76</f>
        <v>1324985.1299999999</v>
      </c>
      <c r="K12" s="551">
        <v>1324985.1299999999</v>
      </c>
      <c r="L12" s="573">
        <v>1</v>
      </c>
      <c r="M12" s="573">
        <v>100</v>
      </c>
      <c r="N12" s="577" t="s">
        <v>1760</v>
      </c>
      <c r="O12" s="132"/>
    </row>
    <row r="13" spans="1:16" ht="70.5" customHeight="1">
      <c r="A13" s="757">
        <v>3</v>
      </c>
      <c r="B13" s="735" t="s">
        <v>1756</v>
      </c>
      <c r="C13" s="569" t="s">
        <v>1779</v>
      </c>
      <c r="D13" s="569" t="s">
        <v>1771</v>
      </c>
      <c r="E13" s="571" t="s">
        <v>1773</v>
      </c>
      <c r="F13" s="570">
        <v>45376</v>
      </c>
      <c r="G13" s="570">
        <v>45575</v>
      </c>
      <c r="H13" s="571" t="s">
        <v>1759</v>
      </c>
      <c r="I13" s="572" t="s">
        <v>1761</v>
      </c>
      <c r="J13" s="551">
        <v>1057734.72</v>
      </c>
      <c r="K13" s="551">
        <v>1057734.72</v>
      </c>
      <c r="L13" s="573">
        <v>1</v>
      </c>
      <c r="M13" s="573">
        <v>1</v>
      </c>
      <c r="N13" s="577" t="s">
        <v>1760</v>
      </c>
    </row>
    <row r="14" spans="1:16" ht="99.75" customHeight="1">
      <c r="A14" s="757"/>
      <c r="B14" s="735" t="s">
        <v>1756</v>
      </c>
      <c r="C14" s="785" t="s">
        <v>1780</v>
      </c>
      <c r="D14" s="786" t="s">
        <v>1774</v>
      </c>
      <c r="E14" s="571" t="s">
        <v>1775</v>
      </c>
      <c r="F14" s="570">
        <v>45420</v>
      </c>
      <c r="G14" s="570">
        <v>45455</v>
      </c>
      <c r="H14" s="571" t="s">
        <v>1769</v>
      </c>
      <c r="I14" s="572" t="s">
        <v>1761</v>
      </c>
      <c r="J14" s="551">
        <v>1574315.27</v>
      </c>
      <c r="K14" s="551">
        <v>632751.15</v>
      </c>
      <c r="L14" s="573">
        <v>1</v>
      </c>
      <c r="M14" s="573">
        <v>0.4</v>
      </c>
      <c r="N14" s="577" t="s">
        <v>1770</v>
      </c>
    </row>
    <row r="15" spans="1:16" s="475" customFormat="1" ht="102" customHeight="1">
      <c r="A15" s="757"/>
      <c r="B15" s="735" t="s">
        <v>1756</v>
      </c>
      <c r="C15" s="786" t="s">
        <v>1781</v>
      </c>
      <c r="D15" s="576" t="s">
        <v>1776</v>
      </c>
      <c r="E15" s="571" t="s">
        <v>1777</v>
      </c>
      <c r="F15" s="570">
        <v>45400</v>
      </c>
      <c r="G15" s="570">
        <v>45436</v>
      </c>
      <c r="H15" s="571" t="s">
        <v>1768</v>
      </c>
      <c r="I15" s="572" t="s">
        <v>1761</v>
      </c>
      <c r="J15" s="551">
        <v>906374.28</v>
      </c>
      <c r="K15" s="551">
        <v>906374.28</v>
      </c>
      <c r="L15" s="573">
        <v>1</v>
      </c>
      <c r="M15" s="573">
        <v>1</v>
      </c>
      <c r="N15" s="577" t="s">
        <v>1760</v>
      </c>
      <c r="O15" s="132"/>
    </row>
    <row r="16" spans="1:16" s="475" customFormat="1" ht="77.25" customHeight="1">
      <c r="A16" s="757"/>
      <c r="B16" s="735" t="s">
        <v>1756</v>
      </c>
      <c r="C16" s="786" t="s">
        <v>1809</v>
      </c>
      <c r="D16" s="576" t="s">
        <v>1771</v>
      </c>
      <c r="E16" s="571" t="s">
        <v>1810</v>
      </c>
      <c r="F16" s="570">
        <v>45404</v>
      </c>
      <c r="G16" s="570">
        <v>45448</v>
      </c>
      <c r="H16" s="571" t="s">
        <v>1759</v>
      </c>
      <c r="I16" s="572" t="s">
        <v>1761</v>
      </c>
      <c r="J16" s="551">
        <v>811353.13</v>
      </c>
      <c r="K16" s="551">
        <v>811353.13</v>
      </c>
      <c r="L16" s="573">
        <v>1</v>
      </c>
      <c r="M16" s="573">
        <v>1</v>
      </c>
      <c r="N16" s="577" t="s">
        <v>1760</v>
      </c>
      <c r="O16" s="132"/>
    </row>
    <row r="17" spans="1:15" ht="54.75" customHeight="1">
      <c r="A17" s="757"/>
      <c r="B17" s="735"/>
      <c r="C17" s="786"/>
      <c r="D17" s="786"/>
      <c r="E17" s="571"/>
      <c r="F17" s="570"/>
      <c r="G17" s="570"/>
      <c r="H17" s="571"/>
      <c r="I17" s="572"/>
      <c r="J17" s="551"/>
      <c r="K17" s="551"/>
      <c r="L17" s="573"/>
      <c r="M17" s="573"/>
      <c r="N17" s="577"/>
    </row>
    <row r="18" spans="1:15" ht="59.25" customHeight="1">
      <c r="A18" s="757"/>
      <c r="B18" s="735"/>
      <c r="C18" s="569"/>
      <c r="D18" s="848"/>
      <c r="E18" s="571"/>
      <c r="F18" s="570"/>
      <c r="G18" s="570"/>
      <c r="H18" s="571"/>
      <c r="I18" s="572"/>
      <c r="J18" s="551"/>
      <c r="K18" s="551"/>
      <c r="L18" s="573"/>
      <c r="M18" s="573"/>
      <c r="N18" s="577"/>
    </row>
    <row r="19" spans="1:15" ht="57" customHeight="1">
      <c r="A19" s="137"/>
      <c r="B19" s="735"/>
      <c r="C19" s="771"/>
      <c r="D19" s="771"/>
      <c r="E19" s="772"/>
      <c r="F19" s="570"/>
      <c r="G19" s="570"/>
      <c r="H19" s="571"/>
      <c r="I19" s="572"/>
      <c r="J19" s="255"/>
      <c r="K19" s="255"/>
      <c r="L19" s="573"/>
      <c r="M19" s="573"/>
      <c r="N19" s="577"/>
    </row>
    <row r="20" spans="1:15" ht="35.25" customHeight="1">
      <c r="A20" s="759"/>
      <c r="B20" s="760"/>
      <c r="C20" s="761"/>
      <c r="D20" s="762"/>
      <c r="E20" s="760"/>
      <c r="F20" s="763"/>
      <c r="G20" s="763"/>
      <c r="H20" s="763"/>
      <c r="I20" s="764"/>
      <c r="J20" s="869"/>
      <c r="K20" s="765"/>
      <c r="L20" s="573"/>
      <c r="M20" s="573"/>
      <c r="N20" s="575"/>
    </row>
    <row r="21" spans="1:15">
      <c r="J21" s="870">
        <f>SUM(J10:J20)</f>
        <v>6427499.6400000006</v>
      </c>
      <c r="K21" s="766">
        <f>SUM(K10:K20)-0.01</f>
        <v>5485935.5099999998</v>
      </c>
    </row>
    <row r="22" spans="1:15">
      <c r="B22" s="767"/>
      <c r="C22" s="767"/>
      <c r="D22" s="767"/>
      <c r="E22" s="767"/>
      <c r="F22" s="767"/>
      <c r="G22" s="767"/>
      <c r="H22" s="767"/>
      <c r="I22" s="767"/>
      <c r="J22" s="767"/>
      <c r="K22" s="767"/>
      <c r="L22" s="767"/>
      <c r="M22" s="767"/>
      <c r="N22" s="767"/>
    </row>
    <row r="23" spans="1:15" s="134" customFormat="1" ht="17.25" customHeight="1">
      <c r="C23" s="983" t="s">
        <v>440</v>
      </c>
      <c r="D23" s="983"/>
      <c r="E23" s="151"/>
      <c r="F23" s="151"/>
      <c r="H23" s="768"/>
      <c r="I23" s="983" t="s">
        <v>441</v>
      </c>
      <c r="J23" s="983"/>
      <c r="K23" s="983"/>
      <c r="N23" s="769"/>
      <c r="O23" s="132"/>
    </row>
    <row r="24" spans="1:15" s="134" customFormat="1" ht="17.25" customHeight="1">
      <c r="C24" s="475"/>
      <c r="D24" s="475"/>
      <c r="E24" s="151"/>
      <c r="F24" s="151"/>
      <c r="I24" s="195"/>
      <c r="J24" s="475"/>
      <c r="K24" s="475"/>
      <c r="N24" s="769"/>
      <c r="O24" s="132"/>
    </row>
    <row r="25" spans="1:15" s="134" customFormat="1" ht="17.25" customHeight="1">
      <c r="E25" s="151"/>
      <c r="F25" s="151"/>
      <c r="G25" s="151"/>
      <c r="N25" s="152"/>
      <c r="O25" s="132"/>
    </row>
    <row r="26" spans="1:15" s="134" customFormat="1" ht="15.75" customHeight="1">
      <c r="C26" s="984" t="s">
        <v>910</v>
      </c>
      <c r="D26" s="984"/>
      <c r="E26" s="153"/>
      <c r="F26" s="153"/>
      <c r="G26" s="153"/>
      <c r="H26" s="153"/>
      <c r="I26" s="985" t="s">
        <v>1415</v>
      </c>
      <c r="J26" s="985"/>
      <c r="K26" s="985"/>
      <c r="O26" s="132"/>
    </row>
    <row r="27" spans="1:15" s="134" customFormat="1" ht="15.75" customHeight="1">
      <c r="C27" s="982" t="s">
        <v>442</v>
      </c>
      <c r="D27" s="982"/>
      <c r="E27" s="153"/>
      <c r="F27" s="153"/>
      <c r="I27" s="982" t="s">
        <v>442</v>
      </c>
      <c r="J27" s="982"/>
      <c r="K27" s="982"/>
      <c r="O27" s="132"/>
    </row>
    <row r="28" spans="1:15" ht="3" customHeight="1">
      <c r="J28" s="154"/>
      <c r="K28" s="154"/>
    </row>
  </sheetData>
  <mergeCells count="23">
    <mergeCell ref="A7:A8"/>
    <mergeCell ref="B7:B8"/>
    <mergeCell ref="C7:C8"/>
    <mergeCell ref="D7:D8"/>
    <mergeCell ref="E7:E8"/>
    <mergeCell ref="A2:B5"/>
    <mergeCell ref="C2:N2"/>
    <mergeCell ref="C3:N3"/>
    <mergeCell ref="C4:N4"/>
    <mergeCell ref="C5:N5"/>
    <mergeCell ref="C27:D27"/>
    <mergeCell ref="I27:K27"/>
    <mergeCell ref="C23:D23"/>
    <mergeCell ref="I23:K23"/>
    <mergeCell ref="C26:D26"/>
    <mergeCell ref="I26:K26"/>
    <mergeCell ref="O2:P2"/>
    <mergeCell ref="J7:K7"/>
    <mergeCell ref="L7:M7"/>
    <mergeCell ref="N7:N8"/>
    <mergeCell ref="F7:G7"/>
    <mergeCell ref="H7:H8"/>
    <mergeCell ref="I7:I8"/>
  </mergeCells>
  <phoneticPr fontId="101" type="noConversion"/>
  <printOptions horizontalCentered="1"/>
  <pageMargins left="0" right="0" top="0" bottom="0" header="0.27559055118110237" footer="0.19685039370078741"/>
  <pageSetup scale="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25</vt:i4>
      </vt:variant>
    </vt:vector>
  </HeadingPairs>
  <TitlesOfParts>
    <vt:vector size="57" baseType="lpstr">
      <vt:lpstr>INDICE</vt:lpstr>
      <vt:lpstr>1</vt:lpstr>
      <vt:lpstr>2</vt:lpstr>
      <vt:lpstr>5</vt:lpstr>
      <vt:lpstr>6</vt:lpstr>
      <vt:lpstr>8</vt:lpstr>
      <vt:lpstr>9.1</vt:lpstr>
      <vt:lpstr>A2</vt:lpstr>
      <vt:lpstr>A5a</vt:lpstr>
      <vt:lpstr>A5b</vt:lpstr>
      <vt:lpstr>A6</vt:lpstr>
      <vt:lpstr>7.GA.8.1</vt:lpstr>
      <vt:lpstr>7.I.3</vt:lpstr>
      <vt:lpstr>DEPRECIACION</vt:lpstr>
      <vt:lpstr>7.I.8</vt:lpstr>
      <vt:lpstr>7.I.9</vt:lpstr>
      <vt:lpstr>7.I.12</vt:lpstr>
      <vt:lpstr>7.III.1-2</vt:lpstr>
      <vt:lpstr>7.IV.2</vt:lpstr>
      <vt:lpstr>7.V.1</vt:lpstr>
      <vt:lpstr>7.V.2</vt:lpstr>
      <vt:lpstr>PRESENTACION</vt:lpstr>
      <vt:lpstr>1LDF</vt:lpstr>
      <vt:lpstr>2LDF</vt:lpstr>
      <vt:lpstr>3LDF</vt:lpstr>
      <vt:lpstr>4LDF</vt:lpstr>
      <vt:lpstr>5LDF</vt:lpstr>
      <vt:lpstr>6aLDF</vt:lpstr>
      <vt:lpstr>6bLDF</vt:lpstr>
      <vt:lpstr>6cLDF</vt:lpstr>
      <vt:lpstr>6dLDF</vt:lpstr>
      <vt:lpstr>8 LDF</vt:lpstr>
      <vt:lpstr>'1'!Área_de_impresión</vt:lpstr>
      <vt:lpstr>'2'!Área_de_impresión</vt:lpstr>
      <vt:lpstr>'5'!Área_de_impresión</vt:lpstr>
      <vt:lpstr>'6'!Área_de_impresión</vt:lpstr>
      <vt:lpstr>'7.I.12'!Área_de_impresión</vt:lpstr>
      <vt:lpstr>'7.I.3'!Área_de_impresión</vt:lpstr>
      <vt:lpstr>'7.I.8'!Área_de_impresión</vt:lpstr>
      <vt:lpstr>'7.I.9'!Área_de_impresión</vt:lpstr>
      <vt:lpstr>'7.III.1-2'!Área_de_impresión</vt:lpstr>
      <vt:lpstr>'7.IV.2'!Área_de_impresión</vt:lpstr>
      <vt:lpstr>'7.V.1'!Área_de_impresión</vt:lpstr>
      <vt:lpstr>'7.V.2'!Área_de_impresión</vt:lpstr>
      <vt:lpstr>'8'!Área_de_impresión</vt:lpstr>
      <vt:lpstr>'9.1'!Área_de_impresión</vt:lpstr>
      <vt:lpstr>A5a!Área_de_impresión</vt:lpstr>
      <vt:lpstr>A5b!Área_de_impresión</vt:lpstr>
      <vt:lpstr>INDICE!Área_de_impresión</vt:lpstr>
      <vt:lpstr>'1'!Títulos_a_imprimir</vt:lpstr>
      <vt:lpstr>'2'!Títulos_a_imprimir</vt:lpstr>
      <vt:lpstr>'5'!Títulos_a_imprimir</vt:lpstr>
      <vt:lpstr>'6'!Títulos_a_imprimir</vt:lpstr>
      <vt:lpstr>'8'!Títulos_a_imprimir</vt:lpstr>
      <vt:lpstr>'9.1'!Títulos_a_imprimir</vt:lpstr>
      <vt:lpstr>A5a!Títulos_a_imprimir</vt:lpstr>
      <vt:lpstr>A5b!Títulos_a_imprimir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samuel godines</cp:lastModifiedBy>
  <cp:lastPrinted>2024-07-16T04:35:53Z</cp:lastPrinted>
  <dcterms:created xsi:type="dcterms:W3CDTF">2016-10-26T15:26:32Z</dcterms:created>
  <dcterms:modified xsi:type="dcterms:W3CDTF">2024-08-24T19:38:49Z</dcterms:modified>
</cp:coreProperties>
</file>